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ecretarys\files\Publications and Design Team\OFFICES\Working Papers\Working Paper covers 1,101-1,150\SWP 1,135 - Bordo, Bush and Thomas\"/>
    </mc:Choice>
  </mc:AlternateContent>
  <xr:revisionPtr revIDLastSave="0" documentId="13_ncr:1_{3C97F238-E1AF-4485-B332-76D3D7E920E4}" xr6:coauthVersionLast="47" xr6:coauthVersionMax="47" xr10:uidLastSave="{00000000-0000-0000-0000-000000000000}"/>
  <bookViews>
    <workbookView xWindow="5322" yWindow="414" windowWidth="17340" windowHeight="10872" xr2:uid="{A60D06F3-F841-423E-967A-1E428E3011C0}"/>
  </bookViews>
  <sheets>
    <sheet name="Cover" sheetId="9" r:id="rId1"/>
    <sheet name="Data Appendix Spreadsheet" sheetId="8" r:id="rId2"/>
    <sheet name="A1. Public Sector Borrowing" sheetId="1" r:id="rId3"/>
    <sheet name="A2. Public Sector Net Debt" sheetId="2" r:id="rId4"/>
    <sheet name="A3. Debt decomposition" sheetId="3" r:id="rId5"/>
    <sheet name="A4. Adjustments to PSND" sheetId="4" r:id="rId6"/>
    <sheet name="A5. Updated Grilli-Yang indices" sheetId="6" r:id="rId7"/>
    <sheet name="Q1. Inflation expectations data" sheetId="5" r:id="rId8"/>
    <sheet name="M1. Core inflation" sheetId="7" r:id="rId9"/>
  </sheet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#REF!</definedName>
    <definedName name="__123Graph_ACBASSETS" hidden="1">#REF!</definedName>
    <definedName name="__123Graph_ACurrent" hidden="1">#REF!</definedName>
    <definedName name="__123Graph_AERDOLLAR" hidden="1">#REF!</definedName>
    <definedName name="__123Graph_AERRUBLE" hidden="1">#REF!</definedName>
    <definedName name="__123Graph_AGFS.3" hidden="1">#REF!</definedName>
    <definedName name="__123Graph_AIBRD_LEND" hidden="1">#REF!</definedName>
    <definedName name="__123Graph_AMIMPMAC" hidden="1">#REF!</definedName>
    <definedName name="__123Graph_AMONIMP" hidden="1">#REF!</definedName>
    <definedName name="__123Graph_AMULTVELO" hidden="1">#REF!</definedName>
    <definedName name="__123Graph_APIPELINE" hidden="1">#REF!</definedName>
    <definedName name="__123Graph_AREALRATE" hidden="1">#REF!</definedName>
    <definedName name="__123Graph_ARESCOV" hidden="1">#REF!</definedName>
    <definedName name="__123Graph_ARUBRATE" hidden="1">#REF!</definedName>
    <definedName name="__123Graph_ATAX1" hidden="1">#REF!</definedName>
    <definedName name="__123Graph_AUSRATE" hidden="1">#REF!</definedName>
    <definedName name="__123Graph_AXRATE" hidden="1">#REF!</definedName>
    <definedName name="__123Graph_BBSYSASST" hidden="1">#REF!</definedName>
    <definedName name="__123Graph_BCBASSETS" hidden="1">#REF!</definedName>
    <definedName name="__123Graph_BERDOLLAR" hidden="1">#REF!</definedName>
    <definedName name="__123Graph_BERRUBLE" hidden="1">#REF!</definedName>
    <definedName name="__123Graph_BGFS.1" hidden="1">#REF!</definedName>
    <definedName name="__123Graph_BGFS.3" hidden="1">#REF!</definedName>
    <definedName name="__123Graph_BIBRD_LEND" hidden="1">#REF!</definedName>
    <definedName name="__123Graph_BMONIMP" hidden="1">#REF!</definedName>
    <definedName name="__123Graph_BMULTVELO" hidden="1">#REF!</definedName>
    <definedName name="__123Graph_BPIPELINE" hidden="1">#REF!</definedName>
    <definedName name="__123Graph_BREALRATE" hidden="1">#REF!</definedName>
    <definedName name="__123Graph_BRESCOV" hidden="1">#REF!</definedName>
    <definedName name="__123Graph_BRUBRATE" hidden="1">#REF!</definedName>
    <definedName name="__123Graph_BTAX1" hidden="1">#REF!</definedName>
    <definedName name="__123Graph_BUSRATE" hidden="1">#REF!</definedName>
    <definedName name="__123Graph_CBSYSASST" hidden="1">#REF!</definedName>
    <definedName name="__123Graph_CGFS.3" hidden="1">#REF!</definedName>
    <definedName name="__123Graph_CGRAPH1" hidden="1">#REF!</definedName>
    <definedName name="__123Graph_CRESCOV" hidden="1">#REF!</definedName>
    <definedName name="__123Graph_CTAX1" hidden="1">#REF!</definedName>
    <definedName name="__123Graph_CXRATE" hidden="1">#REF!</definedName>
    <definedName name="__123Graph_DGRAPH1" hidden="1">#REF!</definedName>
    <definedName name="__123Graph_DTAX1" hidden="1">#REF!</definedName>
    <definedName name="__123Graph_EGRAPH1" hidden="1">#REF!</definedName>
    <definedName name="__123Graph_ETAX1" hidden="1">#REF!</definedName>
    <definedName name="__123Graph_FGRAPH1" hidden="1">#REF!</definedName>
    <definedName name="__123Graph_XCurren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IBRD_LEND" hidden="1">#REF!</definedName>
    <definedName name="__123Graph_XRUBRATE" hidden="1">#REF!</definedName>
    <definedName name="__123Graph_XTAX1" hidden="1">#REF!</definedName>
    <definedName name="__123Graph_XUSRATE" hidden="1">#REF!</definedName>
    <definedName name="__123Graph_XXRATE" hidden="1">#REF!</definedName>
    <definedName name="_1___123Graph_AChart_1A" hidden="1">#REF!</definedName>
    <definedName name="_1__123Graph_AChart_1A" hidden="1">#REF!</definedName>
    <definedName name="_10___123Graph_XChart_3A" hidden="1">#REF!</definedName>
    <definedName name="_10__123Graph_BCHART_2" hidden="1">#REF!</definedName>
    <definedName name="_10__123Graph_CCHART_2" hidden="1">#REF!</definedName>
    <definedName name="_104__123Graph_BWB_ADJ_PRJ" hidden="1">#REF!</definedName>
    <definedName name="_11___123Graph_XChart_4A" hidden="1">#REF!</definedName>
    <definedName name="_11__123Graph_AWB_ADJ_PRJ" hidden="1">#REF!</definedName>
    <definedName name="_11__123Graph_XCHART_1"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1__123Graph_XCHART_2" hidden="1">#REF!</definedName>
    <definedName name="_1234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7__123Graph_XCHART_1" hidden="1">#REF!</definedName>
    <definedName name="_18__123Graph_XCHART_2" hidden="1">#REF!</definedName>
    <definedName name="_2___123Graph_AChart_2A" hidden="1">#REF!</definedName>
    <definedName name="_2__123Graph_AChart_2A" hidden="1">#REF!</definedName>
    <definedName name="_2__123Graph_BCHART_1A" hidden="1">#REF!</definedName>
    <definedName name="_20__123Graph_BWB_ADJ_PRJ"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5__123Graph_ACHART_2" hidden="1">#REF!</definedName>
    <definedName name="_25__123Graph_XCHART_2" hidden="1">#REF!</definedName>
    <definedName name="_3___123Graph_AChart_3A" hidden="1">#REF!</definedName>
    <definedName name="_3__123Graph_ACHART_1" hidden="1">#REF!</definedName>
    <definedName name="_3__123Graph_AChart_3A" hidden="1">#REF!</definedName>
    <definedName name="_3__123Graph_XCHART_1A" hidden="1">#REF!</definedName>
    <definedName name="_4___123Graph_AChart_4A" hidden="1">#REF!</definedName>
    <definedName name="_4__123Graph_ACHART_1" hidden="1">#REF!</definedName>
    <definedName name="_4__123Graph_ACHART_2" hidden="1">#REF!</definedName>
    <definedName name="_4__123Graph_AChart_4A" hidden="1">#REF!</definedName>
    <definedName name="_49__123Graph_AIBA_IBRD" hidden="1">#REF!</definedName>
    <definedName name="_5___123Graph_BChart_1A" hidden="1">#REF!</definedName>
    <definedName name="_5__123Graph_ACHART_2" hidden="1">#REF!</definedName>
    <definedName name="_5__123Graph_BChart_1A" hidden="1">#REF!</definedName>
    <definedName name="_6__123Graph_AIBA_IBRD" hidden="1">#REF!</definedName>
    <definedName name="_6__123Graph_BCHART_1" hidden="1">#REF!</definedName>
    <definedName name="_65__123Graph_AWB_ADJ_PRJ" hidden="1">#REF!</definedName>
    <definedName name="_66__123Graph_BCHART_1" hidden="1">#REF!</definedName>
    <definedName name="_67__123Graph_BCHART_2" hidden="1">#REF!</definedName>
    <definedName name="_7__123Graph_BCHART_2" hidden="1">#REF!</definedName>
    <definedName name="_8___123Graph_XChart_1A" hidden="1">#REF!</definedName>
    <definedName name="_8__123Graph_AIBA_IBRD" hidden="1">#REF!</definedName>
    <definedName name="_8__123Graph_AWB_ADJ_PRJ" hidden="1">#REF!</definedName>
    <definedName name="_8__123Graph_BCHART_1" hidden="1">#REF!</definedName>
    <definedName name="_9___123Graph_XChart_2A" hidden="1">#REF!</definedName>
    <definedName name="_9__123Graph_BCHART_1" hidden="1">#REF!</definedName>
    <definedName name="_9__123Graph_BCHART_2" hidden="1">#REF!</definedName>
    <definedName name="_9__123Graph_CCHART_1"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Filler" hidden="1">#REF!</definedName>
    <definedName name="_filterd" hidden="1">#REF!</definedName>
    <definedName name="_xlnm._FilterDatabase" hidden="1">#REF!</definedName>
    <definedName name="_Order1" hidden="1">0</definedName>
    <definedName name="_Order2" hidden="1">0</definedName>
    <definedName name="_Regression_Int" hidden="1">1</definedName>
    <definedName name="_Regression_Out" hidden="1">#REF!</definedName>
    <definedName name="_Regression_X" hidden="1">#REF!</definedName>
    <definedName name="_Regression_Y" hidden="1">#REF!</definedName>
    <definedName name="AccessDatabase" hidden="1">"C:\ncux\bud\rms_inv.mdb"</definedName>
    <definedName name="ACwvu.PLA2." hidden="1">#REF!</definedName>
    <definedName name="anscount" hidden="1">1</definedName>
    <definedName name="BLPH1" hidden="1">#REF!</definedName>
    <definedName name="BLPH166" hidden="1">#REF!</definedName>
    <definedName name="BLPH167" hidden="1">#REF!</definedName>
    <definedName name="BLPH168" hidden="1">#REF!</definedName>
    <definedName name="BLPH171" hidden="1">#REF!</definedName>
    <definedName name="BLPH172" hidden="1">#REF!</definedName>
    <definedName name="BLPH174" hidden="1">#REF!</definedName>
    <definedName name="BLPH176" hidden="1">#REF!</definedName>
    <definedName name="BLPH177" hidden="1">#REF!</definedName>
    <definedName name="BLPH2" hidden="1">#REF!</definedName>
    <definedName name="BLPH3" hidden="1">#REF!</definedName>
    <definedName name="BLPH4" hidden="1">#REF!</definedName>
    <definedName name="BLPH40000004" hidden="1">#REF!</definedName>
    <definedName name="BLPH40000007" hidden="1">#REF!</definedName>
    <definedName name="BLPH40000008" hidden="1">#REF!</definedName>
    <definedName name="BLPH40000009" hidden="1">#REF!</definedName>
    <definedName name="BLPH40000026" hidden="1">#REF!</definedName>
    <definedName name="BLPH40000027" hidden="1">#REF!</definedName>
    <definedName name="BLPH40000028" hidden="1">#REF!</definedName>
    <definedName name="BLPH40000036" hidden="1">#REF!</definedName>
    <definedName name="BLPH40000050" hidden="1">#REF!</definedName>
    <definedName name="BLPH40000058" hidden="1">#REF!</definedName>
    <definedName name="BLPH40000059"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5" hidden="1">#REF!</definedName>
    <definedName name="BLPH6" hidden="1">#REF!</definedName>
    <definedName name="BLPH7" hidden="1">#REF!</definedName>
    <definedName name="BLPH8" hidden="1">#REF!</definedName>
    <definedName name="BLPH88" hidden="1">#REF!</definedName>
    <definedName name="BLPH90" hidden="1">#REF!</definedName>
    <definedName name="BLPH91" hidden="1">#REF!</definedName>
    <definedName name="BLPH94" hidden="1">#REF!</definedName>
    <definedName name="BLPH95" hidden="1">#REF!</definedName>
    <definedName name="BLPH96" hidden="1">#REF!</definedName>
    <definedName name="char20" hidden="1">#REF!</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wvu.Print." hidden="1">#REF!,#REF!,#REF!,#REF!</definedName>
    <definedName name="Cwvu.sa97." hidden="1">#REF!,#REF!</definedName>
    <definedName name="DEPR">#REF!</definedName>
    <definedName name="DME_Dirty" hidden="1">"False"</definedName>
    <definedName name="DME_LocalFile" hidden="1">"True"</definedName>
    <definedName name="fshrts" hidden="1">#REF!</definedName>
    <definedName name="graph" hidden="1">#REF!</definedName>
    <definedName name="hfshfrt" hidden="1">#REF!</definedName>
    <definedName name="HTML_CodePage" hidden="1">1252</definedName>
    <definedName name="HTML_Control" localSheetId="6" hidden="1">{"'Resources'!$A$1:$W$34","'Balance Sheet'!$A$1:$W$58","'SFD'!$A$1:$J$52"}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6" hidden="1">{"'Basic'!$A$1:$F$96"}</definedName>
    <definedName name="huh" hidden="1">{"'Basic'!$A$1:$F$96"}</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43293.5439236111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imcount" hidden="1">3</definedName>
    <definedName name="Migration">#REF!</definedName>
    <definedName name="nfrtrs" hidden="1">#REF!</definedName>
    <definedName name="Rwvu.sa97." hidden="1">#REF!,#REF!,#REF!,#REF!</definedName>
    <definedName name="SAPBEXrevision" hidden="1">1</definedName>
    <definedName name="SAPBEXsysID" hidden="1">"BWP"</definedName>
    <definedName name="SAPBEXwbID" hidden="1">"3JWNKPJPDI66MGYD92LLP8GMR"</definedName>
    <definedName name="sencount" hidden="1">2</definedName>
    <definedName name="solver_lin" hidden="1">0</definedName>
    <definedName name="solver_num" hidden="1">0</definedName>
    <definedName name="solver_typ" hidden="1">1</definedName>
    <definedName name="solver_val" hidden="1">0</definedName>
    <definedName name="Swvu.PLA2." hidden="1">#REF!</definedName>
    <definedName name="wht?" localSheetId="6" hidden="1">{"'Basic'!$A$1:$F$96"}</definedName>
    <definedName name="wht?" hidden="1">{"'Basic'!$A$1:$F$96"}</definedName>
    <definedName name="Z_041FA3A7_30CF_11D1_A8EA_00A02466B35E_.wvu.Cols" hidden="1">#REF!,#REF!,#REF!,#REF!</definedName>
    <definedName name="Z_041FA3A7_30CF_11D1_A8EA_00A02466B35E_.wvu.Rows" hidden="1">#REF!,#REF!</definedName>
    <definedName name="Z_112B8339_2081_11D2_BFD2_00A02466506E_.wvu.PrintTitles" hidden="1">#REF!,#REF!</definedName>
    <definedName name="Z_112B833B_2081_11D2_BFD2_00A02466506E_.wvu.PrintTitles" hidden="1">#REF!,#REF!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65976840_70A2_11D2_BFD1_C1F7123CE332_.wvu.PrintTitles" hidden="1">#REF!,#REF!</definedName>
    <definedName name="Z_B424DD41_AAD0_11D2_BFD1_00A02466506E_.wvu.PrintTitles" hidden="1">#REF!,#REF!</definedName>
    <definedName name="Z_BC2BFA12_1C91_11D2_BFD2_00A02466506E_.wvu.PrintTitles" hidden="1">#REF!,#REF!</definedName>
    <definedName name="Z_E6B74681_BCE1_11D2_BFD1_00A02466506E_.wvu.PrintTitles" hidden="1">#REF!,#REF!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3" i="5" l="1"/>
  <c r="M153" i="5"/>
  <c r="M154" i="5"/>
  <c r="M155" i="5"/>
  <c r="M156" i="5"/>
  <c r="M157" i="5"/>
  <c r="M158" i="5"/>
  <c r="M159" i="5"/>
  <c r="M160" i="5"/>
  <c r="M161" i="5"/>
  <c r="M162" i="5"/>
  <c r="M163" i="5"/>
  <c r="M164" i="5"/>
  <c r="M165" i="5"/>
  <c r="O165" i="5"/>
  <c r="T266" i="2"/>
  <c r="T289" i="2"/>
  <c r="T291" i="2"/>
  <c r="T301" i="2"/>
  <c r="T302" i="2"/>
  <c r="T253" i="2"/>
  <c r="T254" i="2"/>
  <c r="T208" i="2"/>
  <c r="T220" i="2"/>
  <c r="T224" i="2"/>
  <c r="T230" i="2"/>
  <c r="T255" i="2"/>
  <c r="T256" i="2"/>
  <c r="T268" i="2"/>
  <c r="T280" i="2"/>
  <c r="T304" i="2"/>
  <c r="T316" i="2"/>
  <c r="T194" i="2"/>
  <c r="T198" i="2"/>
  <c r="T199" i="2"/>
  <c r="T271" i="2"/>
  <c r="T307" i="2"/>
  <c r="S200" i="2"/>
  <c r="S201" i="2"/>
  <c r="S202" i="2"/>
  <c r="S203" i="2"/>
  <c r="S212" i="2"/>
  <c r="S213" i="2"/>
  <c r="S214" i="2"/>
  <c r="S215" i="2"/>
  <c r="S224" i="2"/>
  <c r="S225" i="2"/>
  <c r="S226" i="2"/>
  <c r="AJ227" i="2"/>
  <c r="S251" i="2"/>
  <c r="T259" i="2"/>
  <c r="S260" i="2"/>
  <c r="S261" i="2"/>
  <c r="S262" i="2"/>
  <c r="S263" i="2"/>
  <c r="S272" i="2"/>
  <c r="S273" i="2"/>
  <c r="S274" i="2"/>
  <c r="S275" i="2"/>
  <c r="AJ283" i="2"/>
  <c r="S284" i="2"/>
  <c r="S285" i="2"/>
  <c r="S286" i="2"/>
  <c r="AJ295" i="2"/>
  <c r="S296" i="2"/>
  <c r="S297" i="2"/>
  <c r="K15" i="4"/>
  <c r="K16" i="4"/>
  <c r="AJ307" i="2"/>
  <c r="S308" i="2"/>
  <c r="S309" i="2"/>
  <c r="K27" i="4"/>
  <c r="AJ311" i="2"/>
  <c r="N201" i="2"/>
  <c r="N251" i="2"/>
  <c r="N252" i="2"/>
  <c r="T258" i="2"/>
  <c r="N264" i="2"/>
  <c r="T270" i="2"/>
  <c r="N276" i="2"/>
  <c r="T282" i="2"/>
  <c r="N287" i="2"/>
  <c r="N294" i="2"/>
  <c r="T306" i="2"/>
  <c r="I200" i="2"/>
  <c r="I201" i="2"/>
  <c r="I212" i="2"/>
  <c r="I213" i="2"/>
  <c r="I214" i="2"/>
  <c r="I224" i="2"/>
  <c r="I226" i="2"/>
  <c r="I284" i="2"/>
  <c r="I285" i="2"/>
  <c r="I286" i="2"/>
  <c r="I296" i="2"/>
  <c r="I297" i="2"/>
  <c r="I298" i="2"/>
  <c r="I308" i="2"/>
  <c r="I310" i="2"/>
  <c r="I318" i="2"/>
  <c r="I319" i="2"/>
  <c r="I320" i="2"/>
  <c r="I321" i="2"/>
  <c r="I322" i="2"/>
  <c r="I328" i="2"/>
  <c r="I330" i="2"/>
  <c r="I332" i="2"/>
  <c r="I333" i="2"/>
  <c r="I334" i="2"/>
  <c r="I339" i="2"/>
  <c r="I341" i="2"/>
  <c r="I343" i="2"/>
  <c r="I344" i="2"/>
  <c r="E200" i="2"/>
  <c r="D14" i="3" s="1"/>
  <c r="E201" i="2"/>
  <c r="D15" i="3" s="1"/>
  <c r="E202" i="2"/>
  <c r="D16" i="3" s="1"/>
  <c r="E212" i="2"/>
  <c r="D26" i="3" s="1"/>
  <c r="E213" i="2"/>
  <c r="D27" i="3" s="1"/>
  <c r="AG34" i="1"/>
  <c r="E29" i="3" s="1"/>
  <c r="AG43" i="1"/>
  <c r="E38" i="3" s="1"/>
  <c r="E225" i="2"/>
  <c r="D39" i="3" s="1"/>
  <c r="E226" i="2"/>
  <c r="D40" i="3" s="1"/>
  <c r="E283" i="2"/>
  <c r="D97" i="3" s="1"/>
  <c r="E284" i="2"/>
  <c r="E294" i="2"/>
  <c r="D108" i="3" s="1"/>
  <c r="E295" i="2"/>
  <c r="D109" i="3" s="1"/>
  <c r="AG126" i="1"/>
  <c r="E121" i="3" s="1"/>
  <c r="E310" i="2"/>
  <c r="D124" i="3" s="1"/>
  <c r="AG138" i="1"/>
  <c r="E133" i="3" s="1"/>
  <c r="AG139" i="1"/>
  <c r="E134" i="3" s="1"/>
  <c r="AG150" i="1"/>
  <c r="E145" i="3" s="1"/>
  <c r="E331" i="2"/>
  <c r="D145" i="3" s="1"/>
  <c r="AG152" i="1"/>
  <c r="E147" i="3" s="1"/>
  <c r="AG162" i="1"/>
  <c r="E157" i="3" s="1"/>
  <c r="E343" i="2"/>
  <c r="D157" i="3" s="1"/>
  <c r="E345" i="2"/>
  <c r="D159" i="3" s="1"/>
  <c r="C202" i="2"/>
  <c r="C214" i="2"/>
  <c r="C226" i="2"/>
  <c r="C286" i="2"/>
  <c r="C298" i="2"/>
  <c r="C310" i="2"/>
  <c r="AJ318" i="2"/>
  <c r="AJ341" i="2"/>
  <c r="S73" i="3"/>
  <c r="E8" i="7"/>
  <c r="E12" i="7"/>
  <c r="E16" i="7"/>
  <c r="E20" i="7"/>
  <c r="E24" i="7"/>
  <c r="E28" i="7"/>
  <c r="E32" i="7"/>
  <c r="E36" i="7"/>
  <c r="E40" i="7"/>
  <c r="E44" i="7"/>
  <c r="E48" i="7"/>
  <c r="E52" i="7"/>
  <c r="E56" i="7"/>
  <c r="E60" i="7"/>
  <c r="E64" i="7"/>
  <c r="E68" i="7"/>
  <c r="E72" i="7"/>
  <c r="E76" i="7"/>
  <c r="E80" i="7"/>
  <c r="E84" i="7"/>
  <c r="E88" i="7"/>
  <c r="E92" i="7"/>
  <c r="E96" i="7"/>
  <c r="E100" i="7"/>
  <c r="E104" i="7"/>
  <c r="E108" i="7"/>
  <c r="E112" i="7"/>
  <c r="E116" i="7"/>
  <c r="E120" i="7"/>
  <c r="E124" i="7"/>
  <c r="E128" i="7"/>
  <c r="E132" i="7"/>
  <c r="E136" i="7"/>
  <c r="E140" i="7"/>
  <c r="E144" i="7"/>
  <c r="E148" i="7"/>
  <c r="E152" i="7"/>
  <c r="E156" i="7"/>
  <c r="E160" i="7"/>
  <c r="E164" i="7"/>
  <c r="E168" i="7"/>
  <c r="E172" i="7"/>
  <c r="E176" i="7"/>
  <c r="E180" i="7"/>
  <c r="E184" i="7"/>
  <c r="E188" i="7"/>
  <c r="E192" i="7"/>
  <c r="E196" i="7"/>
  <c r="E200" i="7"/>
  <c r="E204" i="7"/>
  <c r="E208" i="7"/>
  <c r="E212" i="7"/>
  <c r="E216" i="7"/>
  <c r="E220" i="7"/>
  <c r="E224" i="7"/>
  <c r="E228" i="7"/>
  <c r="E232" i="7"/>
  <c r="E236" i="7"/>
  <c r="E240" i="7"/>
  <c r="E244" i="7"/>
  <c r="E248" i="7"/>
  <c r="E252" i="7"/>
  <c r="C759" i="7"/>
  <c r="C758" i="7"/>
  <c r="C757" i="7"/>
  <c r="C756" i="7"/>
  <c r="C755" i="7"/>
  <c r="C754" i="7"/>
  <c r="C753" i="7"/>
  <c r="C752" i="7"/>
  <c r="C751" i="7"/>
  <c r="C750" i="7"/>
  <c r="C749" i="7"/>
  <c r="C748" i="7"/>
  <c r="C747" i="7"/>
  <c r="C746" i="7"/>
  <c r="C745" i="7"/>
  <c r="C744" i="7"/>
  <c r="C743" i="7"/>
  <c r="C742" i="7"/>
  <c r="C741" i="7"/>
  <c r="C740" i="7"/>
  <c r="C739" i="7"/>
  <c r="C738" i="7"/>
  <c r="C737" i="7"/>
  <c r="C736" i="7"/>
  <c r="C735" i="7"/>
  <c r="C734" i="7"/>
  <c r="C733" i="7"/>
  <c r="C732" i="7"/>
  <c r="C731" i="7"/>
  <c r="C730" i="7"/>
  <c r="C729" i="7"/>
  <c r="C728" i="7"/>
  <c r="C727" i="7"/>
  <c r="C726" i="7"/>
  <c r="C725" i="7"/>
  <c r="C724" i="7"/>
  <c r="C723" i="7"/>
  <c r="C722" i="7"/>
  <c r="C721" i="7"/>
  <c r="C720" i="7"/>
  <c r="C719" i="7"/>
  <c r="C718" i="7"/>
  <c r="C717" i="7"/>
  <c r="C716" i="7"/>
  <c r="C715" i="7"/>
  <c r="C714" i="7"/>
  <c r="C713" i="7"/>
  <c r="C712" i="7"/>
  <c r="C711" i="7"/>
  <c r="C710" i="7"/>
  <c r="C709" i="7"/>
  <c r="C708" i="7"/>
  <c r="C707" i="7"/>
  <c r="C706" i="7"/>
  <c r="C705" i="7"/>
  <c r="C704" i="7"/>
  <c r="C703" i="7"/>
  <c r="C702" i="7"/>
  <c r="C701" i="7"/>
  <c r="C700" i="7"/>
  <c r="C699" i="7"/>
  <c r="C698" i="7"/>
  <c r="C697" i="7"/>
  <c r="C696" i="7"/>
  <c r="C695" i="7"/>
  <c r="C694" i="7"/>
  <c r="C693" i="7"/>
  <c r="C692" i="7"/>
  <c r="C691" i="7"/>
  <c r="C690" i="7"/>
  <c r="C689" i="7"/>
  <c r="C688" i="7"/>
  <c r="C687" i="7"/>
  <c r="C686" i="7"/>
  <c r="C685" i="7"/>
  <c r="C684" i="7"/>
  <c r="C683" i="7"/>
  <c r="C682" i="7"/>
  <c r="C681" i="7"/>
  <c r="C680" i="7"/>
  <c r="C679" i="7"/>
  <c r="C678" i="7"/>
  <c r="C677" i="7"/>
  <c r="C676" i="7"/>
  <c r="C675" i="7"/>
  <c r="C674" i="7"/>
  <c r="C673" i="7"/>
  <c r="C672" i="7"/>
  <c r="C671" i="7"/>
  <c r="C670" i="7"/>
  <c r="C669" i="7"/>
  <c r="C668" i="7"/>
  <c r="C667" i="7"/>
  <c r="C666" i="7"/>
  <c r="C665" i="7"/>
  <c r="C664" i="7"/>
  <c r="C663" i="7"/>
  <c r="C662" i="7"/>
  <c r="C661" i="7"/>
  <c r="C660" i="7"/>
  <c r="C659" i="7"/>
  <c r="C658" i="7"/>
  <c r="C657" i="7"/>
  <c r="C656" i="7"/>
  <c r="C655" i="7"/>
  <c r="C654" i="7"/>
  <c r="C653" i="7"/>
  <c r="C652" i="7"/>
  <c r="C651" i="7"/>
  <c r="C650" i="7"/>
  <c r="C649" i="7"/>
  <c r="C648" i="7"/>
  <c r="C647" i="7"/>
  <c r="C646" i="7"/>
  <c r="C645" i="7"/>
  <c r="C644" i="7"/>
  <c r="C643" i="7"/>
  <c r="C642" i="7"/>
  <c r="C641" i="7"/>
  <c r="C640" i="7"/>
  <c r="C639" i="7"/>
  <c r="C638" i="7"/>
  <c r="C637" i="7"/>
  <c r="C636" i="7"/>
  <c r="C635" i="7"/>
  <c r="C634" i="7"/>
  <c r="C633" i="7"/>
  <c r="C632" i="7"/>
  <c r="C631" i="7"/>
  <c r="C630" i="7"/>
  <c r="C629" i="7"/>
  <c r="C628" i="7"/>
  <c r="C627" i="7"/>
  <c r="C626" i="7"/>
  <c r="C625" i="7"/>
  <c r="C624" i="7"/>
  <c r="C623" i="7"/>
  <c r="C622" i="7"/>
  <c r="C621" i="7"/>
  <c r="C620" i="7"/>
  <c r="C619" i="7"/>
  <c r="C618" i="7"/>
  <c r="C617" i="7"/>
  <c r="C616" i="7"/>
  <c r="C615" i="7"/>
  <c r="C614" i="7"/>
  <c r="C613" i="7"/>
  <c r="C612" i="7"/>
  <c r="C611" i="7"/>
  <c r="C610" i="7"/>
  <c r="C609" i="7"/>
  <c r="C608" i="7"/>
  <c r="C607" i="7"/>
  <c r="C606" i="7"/>
  <c r="C605" i="7"/>
  <c r="C604" i="7"/>
  <c r="C603" i="7"/>
  <c r="C602" i="7"/>
  <c r="C601" i="7"/>
  <c r="C600" i="7"/>
  <c r="C599" i="7"/>
  <c r="C598" i="7"/>
  <c r="C597" i="7"/>
  <c r="C596" i="7"/>
  <c r="C595" i="7"/>
  <c r="C594" i="7"/>
  <c r="C593" i="7"/>
  <c r="C592" i="7"/>
  <c r="C591" i="7"/>
  <c r="C590" i="7"/>
  <c r="C589" i="7"/>
  <c r="C588" i="7"/>
  <c r="C587" i="7"/>
  <c r="C586" i="7"/>
  <c r="C585" i="7"/>
  <c r="C584" i="7"/>
  <c r="C583" i="7"/>
  <c r="C582" i="7"/>
  <c r="C581" i="7"/>
  <c r="C580" i="7"/>
  <c r="C579" i="7"/>
  <c r="C578" i="7"/>
  <c r="C577" i="7"/>
  <c r="C576" i="7"/>
  <c r="C575" i="7"/>
  <c r="C574" i="7"/>
  <c r="C573" i="7"/>
  <c r="C572" i="7"/>
  <c r="C571" i="7"/>
  <c r="C570" i="7"/>
  <c r="C569" i="7"/>
  <c r="C568" i="7"/>
  <c r="C567" i="7"/>
  <c r="C566" i="7"/>
  <c r="C565" i="7"/>
  <c r="C564" i="7"/>
  <c r="C563" i="7"/>
  <c r="C562" i="7"/>
  <c r="C561" i="7"/>
  <c r="C560" i="7"/>
  <c r="C559" i="7"/>
  <c r="C558" i="7"/>
  <c r="C557" i="7"/>
  <c r="C556" i="7"/>
  <c r="C555" i="7"/>
  <c r="C554" i="7"/>
  <c r="C553" i="7"/>
  <c r="C552" i="7"/>
  <c r="C551" i="7"/>
  <c r="C550" i="7"/>
  <c r="C549" i="7"/>
  <c r="C548" i="7"/>
  <c r="C547" i="7"/>
  <c r="C546" i="7"/>
  <c r="C545" i="7"/>
  <c r="C544" i="7"/>
  <c r="C543" i="7"/>
  <c r="C542" i="7"/>
  <c r="C541" i="7"/>
  <c r="C540" i="7"/>
  <c r="C539" i="7"/>
  <c r="C538" i="7"/>
  <c r="C537" i="7"/>
  <c r="C536" i="7"/>
  <c r="C535" i="7"/>
  <c r="C534" i="7"/>
  <c r="C533" i="7"/>
  <c r="C532" i="7"/>
  <c r="C531" i="7"/>
  <c r="C530" i="7"/>
  <c r="C529" i="7"/>
  <c r="C528" i="7"/>
  <c r="C527" i="7"/>
  <c r="C526" i="7"/>
  <c r="C525" i="7"/>
  <c r="C524" i="7"/>
  <c r="C523" i="7"/>
  <c r="C522" i="7"/>
  <c r="C521" i="7"/>
  <c r="C520" i="7"/>
  <c r="C519" i="7"/>
  <c r="C518" i="7"/>
  <c r="C517" i="7"/>
  <c r="C516" i="7"/>
  <c r="C515" i="7"/>
  <c r="C514" i="7"/>
  <c r="C513" i="7"/>
  <c r="C512" i="7"/>
  <c r="C511" i="7"/>
  <c r="C510" i="7"/>
  <c r="C509" i="7"/>
  <c r="C508" i="7"/>
  <c r="C507" i="7"/>
  <c r="C506" i="7"/>
  <c r="C505" i="7"/>
  <c r="C504" i="7"/>
  <c r="C503" i="7"/>
  <c r="C502" i="7"/>
  <c r="C501" i="7"/>
  <c r="C500" i="7"/>
  <c r="C499" i="7"/>
  <c r="C498" i="7"/>
  <c r="C497" i="7"/>
  <c r="C496" i="7"/>
  <c r="C495" i="7"/>
  <c r="C494" i="7"/>
  <c r="C493" i="7"/>
  <c r="C492" i="7"/>
  <c r="C491" i="7"/>
  <c r="C490" i="7"/>
  <c r="C489" i="7"/>
  <c r="C488" i="7"/>
  <c r="C487" i="7"/>
  <c r="C486" i="7"/>
  <c r="C485" i="7"/>
  <c r="C484" i="7"/>
  <c r="C483" i="7"/>
  <c r="C482" i="7"/>
  <c r="C481" i="7"/>
  <c r="C480" i="7"/>
  <c r="C479" i="7"/>
  <c r="C478" i="7"/>
  <c r="C477" i="7"/>
  <c r="C476" i="7"/>
  <c r="C475" i="7"/>
  <c r="C474" i="7"/>
  <c r="C473" i="7"/>
  <c r="C472" i="7"/>
  <c r="C471" i="7"/>
  <c r="C470" i="7"/>
  <c r="C469" i="7"/>
  <c r="C468" i="7"/>
  <c r="C467" i="7"/>
  <c r="C466" i="7"/>
  <c r="C465" i="7"/>
  <c r="C464" i="7"/>
  <c r="C463" i="7"/>
  <c r="C462" i="7"/>
  <c r="C461" i="7"/>
  <c r="C460" i="7"/>
  <c r="C459" i="7"/>
  <c r="C458" i="7"/>
  <c r="C457" i="7"/>
  <c r="C456" i="7"/>
  <c r="C455" i="7"/>
  <c r="C454" i="7"/>
  <c r="C453" i="7"/>
  <c r="C452" i="7"/>
  <c r="C451" i="7"/>
  <c r="C450" i="7"/>
  <c r="C449" i="7"/>
  <c r="C448" i="7"/>
  <c r="C447" i="7"/>
  <c r="C446" i="7"/>
  <c r="C445" i="7"/>
  <c r="C444" i="7"/>
  <c r="C443" i="7"/>
  <c r="C442" i="7"/>
  <c r="C441" i="7"/>
  <c r="C440" i="7"/>
  <c r="C439" i="7"/>
  <c r="C438" i="7"/>
  <c r="C437" i="7"/>
  <c r="C436" i="7"/>
  <c r="C435" i="7"/>
  <c r="C434" i="7"/>
  <c r="C433" i="7"/>
  <c r="C432" i="7"/>
  <c r="C431" i="7"/>
  <c r="C430" i="7"/>
  <c r="C429" i="7"/>
  <c r="C428" i="7"/>
  <c r="C427" i="7"/>
  <c r="C426" i="7"/>
  <c r="C425" i="7"/>
  <c r="C424" i="7"/>
  <c r="C423" i="7"/>
  <c r="C422" i="7"/>
  <c r="C421" i="7"/>
  <c r="C420" i="7"/>
  <c r="C419" i="7"/>
  <c r="C418" i="7"/>
  <c r="C417" i="7"/>
  <c r="C416" i="7"/>
  <c r="C415" i="7"/>
  <c r="C414" i="7"/>
  <c r="C413" i="7"/>
  <c r="C412" i="7"/>
  <c r="C411" i="7"/>
  <c r="C410" i="7"/>
  <c r="C409" i="7"/>
  <c r="C408" i="7"/>
  <c r="C407" i="7"/>
  <c r="C406" i="7"/>
  <c r="C405" i="7"/>
  <c r="C404" i="7"/>
  <c r="C403" i="7"/>
  <c r="C402" i="7"/>
  <c r="C401" i="7"/>
  <c r="C400" i="7"/>
  <c r="C399" i="7"/>
  <c r="C398" i="7"/>
  <c r="C397" i="7"/>
  <c r="C396" i="7"/>
  <c r="C395" i="7"/>
  <c r="C394" i="7"/>
  <c r="C393" i="7"/>
  <c r="C392" i="7"/>
  <c r="C391" i="7"/>
  <c r="C390" i="7"/>
  <c r="C389" i="7"/>
  <c r="C388" i="7"/>
  <c r="C387" i="7"/>
  <c r="C386" i="7"/>
  <c r="C385" i="7"/>
  <c r="C384" i="7"/>
  <c r="C383" i="7"/>
  <c r="C382" i="7"/>
  <c r="C381" i="7"/>
  <c r="C380" i="7"/>
  <c r="C379" i="7"/>
  <c r="C378" i="7"/>
  <c r="C377" i="7"/>
  <c r="C376" i="7"/>
  <c r="C375" i="7"/>
  <c r="C374" i="7"/>
  <c r="C373" i="7"/>
  <c r="C372" i="7"/>
  <c r="C371" i="7"/>
  <c r="C370" i="7"/>
  <c r="C369" i="7"/>
  <c r="C368" i="7"/>
  <c r="C367" i="7"/>
  <c r="C366" i="7"/>
  <c r="C365" i="7"/>
  <c r="C364" i="7"/>
  <c r="C363" i="7"/>
  <c r="C362" i="7"/>
  <c r="C361" i="7"/>
  <c r="C360" i="7"/>
  <c r="C359" i="7"/>
  <c r="C358" i="7"/>
  <c r="C357" i="7"/>
  <c r="C356" i="7"/>
  <c r="C355" i="7"/>
  <c r="C354" i="7"/>
  <c r="C353" i="7"/>
  <c r="C352" i="7"/>
  <c r="C351" i="7"/>
  <c r="C350" i="7"/>
  <c r="C349" i="7"/>
  <c r="C348" i="7"/>
  <c r="C347" i="7"/>
  <c r="C346" i="7"/>
  <c r="C345" i="7"/>
  <c r="C344" i="7"/>
  <c r="C343" i="7"/>
  <c r="C342" i="7"/>
  <c r="C341" i="7"/>
  <c r="C340" i="7"/>
  <c r="C339" i="7"/>
  <c r="C338" i="7"/>
  <c r="C337" i="7"/>
  <c r="C336" i="7"/>
  <c r="C335" i="7"/>
  <c r="C334" i="7"/>
  <c r="C333" i="7"/>
  <c r="C332" i="7"/>
  <c r="C331" i="7"/>
  <c r="C330" i="7"/>
  <c r="C329" i="7"/>
  <c r="C328" i="7"/>
  <c r="C327" i="7"/>
  <c r="C326" i="7"/>
  <c r="C325" i="7"/>
  <c r="C324" i="7"/>
  <c r="C323" i="7"/>
  <c r="C322" i="7"/>
  <c r="C321" i="7"/>
  <c r="C320" i="7"/>
  <c r="C319" i="7"/>
  <c r="C318" i="7"/>
  <c r="C317" i="7"/>
  <c r="C316" i="7"/>
  <c r="C315" i="7"/>
  <c r="C314" i="7"/>
  <c r="C313" i="7"/>
  <c r="C312" i="7"/>
  <c r="C311" i="7"/>
  <c r="C310" i="7"/>
  <c r="C309" i="7"/>
  <c r="C308" i="7"/>
  <c r="C307" i="7"/>
  <c r="C306" i="7"/>
  <c r="C305" i="7"/>
  <c r="C304" i="7"/>
  <c r="C303" i="7"/>
  <c r="C302" i="7"/>
  <c r="C301" i="7"/>
  <c r="C300" i="7"/>
  <c r="C299" i="7"/>
  <c r="C298" i="7"/>
  <c r="C297" i="7"/>
  <c r="C296" i="7"/>
  <c r="C295" i="7"/>
  <c r="C294" i="7"/>
  <c r="C293" i="7"/>
  <c r="C292" i="7"/>
  <c r="C291" i="7"/>
  <c r="C290" i="7"/>
  <c r="C289" i="7"/>
  <c r="C288" i="7"/>
  <c r="C287" i="7"/>
  <c r="C286" i="7"/>
  <c r="C285" i="7"/>
  <c r="C284" i="7"/>
  <c r="C283" i="7"/>
  <c r="C282" i="7"/>
  <c r="C281" i="7"/>
  <c r="C280" i="7"/>
  <c r="C279" i="7"/>
  <c r="C278" i="7"/>
  <c r="C277" i="7"/>
  <c r="C276" i="7"/>
  <c r="C275" i="7"/>
  <c r="C274" i="7"/>
  <c r="C273" i="7"/>
  <c r="C272" i="7"/>
  <c r="C271" i="7"/>
  <c r="C270" i="7"/>
  <c r="C269" i="7"/>
  <c r="C268" i="7"/>
  <c r="C267" i="7"/>
  <c r="C266" i="7"/>
  <c r="C265" i="7"/>
  <c r="C264" i="7"/>
  <c r="F255" i="7"/>
  <c r="C263" i="7"/>
  <c r="F254" i="7"/>
  <c r="C262" i="7"/>
  <c r="F253" i="7"/>
  <c r="C261" i="7"/>
  <c r="F252" i="7"/>
  <c r="C260" i="7"/>
  <c r="F251" i="7"/>
  <c r="G255" i="7"/>
  <c r="C259" i="7"/>
  <c r="F250" i="7"/>
  <c r="G254" i="7"/>
  <c r="C258" i="7"/>
  <c r="F249" i="7"/>
  <c r="G253" i="7"/>
  <c r="C257" i="7"/>
  <c r="F248" i="7"/>
  <c r="G252" i="7"/>
  <c r="C256" i="7"/>
  <c r="F247" i="7"/>
  <c r="G251" i="7"/>
  <c r="C255" i="7"/>
  <c r="F246" i="7"/>
  <c r="G250" i="7"/>
  <c r="C254" i="7"/>
  <c r="F245" i="7"/>
  <c r="G249" i="7"/>
  <c r="C253" i="7"/>
  <c r="F244" i="7"/>
  <c r="G248" i="7"/>
  <c r="C252" i="7"/>
  <c r="F243" i="7"/>
  <c r="G247" i="7"/>
  <c r="C251" i="7"/>
  <c r="F242" i="7"/>
  <c r="G246" i="7"/>
  <c r="C250" i="7"/>
  <c r="F241" i="7"/>
  <c r="G245" i="7"/>
  <c r="C249" i="7"/>
  <c r="F240" i="7"/>
  <c r="G244" i="7"/>
  <c r="C248" i="7"/>
  <c r="F239" i="7"/>
  <c r="G243" i="7"/>
  <c r="C247" i="7"/>
  <c r="F238" i="7"/>
  <c r="G242" i="7"/>
  <c r="C246" i="7"/>
  <c r="F237" i="7"/>
  <c r="G241" i="7"/>
  <c r="C245" i="7"/>
  <c r="F236" i="7"/>
  <c r="G240" i="7"/>
  <c r="C244" i="7"/>
  <c r="F235" i="7"/>
  <c r="G239" i="7"/>
  <c r="C243" i="7"/>
  <c r="F234" i="7"/>
  <c r="G238" i="7"/>
  <c r="C242" i="7"/>
  <c r="F233" i="7"/>
  <c r="G237" i="7"/>
  <c r="C241" i="7"/>
  <c r="F232" i="7"/>
  <c r="G236" i="7"/>
  <c r="C240" i="7"/>
  <c r="F231" i="7"/>
  <c r="G235" i="7"/>
  <c r="C239" i="7"/>
  <c r="F230" i="7"/>
  <c r="G234" i="7"/>
  <c r="C238" i="7"/>
  <c r="F229" i="7"/>
  <c r="G233" i="7"/>
  <c r="C237" i="7"/>
  <c r="F228" i="7"/>
  <c r="G232" i="7"/>
  <c r="C236" i="7"/>
  <c r="F227" i="7"/>
  <c r="G231" i="7"/>
  <c r="C235" i="7"/>
  <c r="F226" i="7"/>
  <c r="G230" i="7"/>
  <c r="C234" i="7"/>
  <c r="F225" i="7"/>
  <c r="G229" i="7"/>
  <c r="C233" i="7"/>
  <c r="F224" i="7"/>
  <c r="G228" i="7"/>
  <c r="C232" i="7"/>
  <c r="F223" i="7"/>
  <c r="G227" i="7"/>
  <c r="C231" i="7"/>
  <c r="F222" i="7"/>
  <c r="G226" i="7"/>
  <c r="C230" i="7"/>
  <c r="F221" i="7"/>
  <c r="G225" i="7"/>
  <c r="C229" i="7"/>
  <c r="F220" i="7"/>
  <c r="G224" i="7"/>
  <c r="C228" i="7"/>
  <c r="F219" i="7"/>
  <c r="G223" i="7"/>
  <c r="C227" i="7"/>
  <c r="F218" i="7"/>
  <c r="G222" i="7"/>
  <c r="C226" i="7"/>
  <c r="F217" i="7"/>
  <c r="G221" i="7"/>
  <c r="C225" i="7"/>
  <c r="F216" i="7"/>
  <c r="G220" i="7"/>
  <c r="C224" i="7"/>
  <c r="F215" i="7"/>
  <c r="G219" i="7"/>
  <c r="C223" i="7"/>
  <c r="F214" i="7"/>
  <c r="G218" i="7"/>
  <c r="C222" i="7"/>
  <c r="F213" i="7"/>
  <c r="G217" i="7"/>
  <c r="C221" i="7"/>
  <c r="F212" i="7"/>
  <c r="G216" i="7"/>
  <c r="C220" i="7"/>
  <c r="F211" i="7"/>
  <c r="G215" i="7"/>
  <c r="C219" i="7"/>
  <c r="F210" i="7"/>
  <c r="G214" i="7"/>
  <c r="C218" i="7"/>
  <c r="F209" i="7"/>
  <c r="G213" i="7"/>
  <c r="C217" i="7"/>
  <c r="F208" i="7"/>
  <c r="G212" i="7"/>
  <c r="C216" i="7"/>
  <c r="F207" i="7"/>
  <c r="G211" i="7"/>
  <c r="C215" i="7"/>
  <c r="F206" i="7"/>
  <c r="G210" i="7"/>
  <c r="C214" i="7"/>
  <c r="F205" i="7"/>
  <c r="G209" i="7"/>
  <c r="C213" i="7"/>
  <c r="F204" i="7"/>
  <c r="G208" i="7"/>
  <c r="C212" i="7"/>
  <c r="F203" i="7"/>
  <c r="G207" i="7"/>
  <c r="C211" i="7"/>
  <c r="F202" i="7"/>
  <c r="G206" i="7"/>
  <c r="C210" i="7"/>
  <c r="F201" i="7"/>
  <c r="G205" i="7"/>
  <c r="C209" i="7"/>
  <c r="F200" i="7"/>
  <c r="G204" i="7"/>
  <c r="C208" i="7"/>
  <c r="F199" i="7"/>
  <c r="G203" i="7"/>
  <c r="C207" i="7"/>
  <c r="F198" i="7"/>
  <c r="G202" i="7"/>
  <c r="C206" i="7"/>
  <c r="F197" i="7"/>
  <c r="G201" i="7"/>
  <c r="C205" i="7"/>
  <c r="F196" i="7"/>
  <c r="G200" i="7"/>
  <c r="C204" i="7"/>
  <c r="F195" i="7"/>
  <c r="G199" i="7"/>
  <c r="C203" i="7"/>
  <c r="F194" i="7"/>
  <c r="G198" i="7"/>
  <c r="C202" i="7"/>
  <c r="F193" i="7"/>
  <c r="G197" i="7"/>
  <c r="C201" i="7"/>
  <c r="F192" i="7"/>
  <c r="G196" i="7"/>
  <c r="C200" i="7"/>
  <c r="F191" i="7"/>
  <c r="G195" i="7"/>
  <c r="C199" i="7"/>
  <c r="F190" i="7"/>
  <c r="G194" i="7"/>
  <c r="C198" i="7"/>
  <c r="F189" i="7"/>
  <c r="G193" i="7"/>
  <c r="C197" i="7"/>
  <c r="F188" i="7"/>
  <c r="G192" i="7"/>
  <c r="C196" i="7"/>
  <c r="F187" i="7"/>
  <c r="G191" i="7"/>
  <c r="C195" i="7"/>
  <c r="F186" i="7"/>
  <c r="G190" i="7"/>
  <c r="C194" i="7"/>
  <c r="F185" i="7"/>
  <c r="G189" i="7"/>
  <c r="C193" i="7"/>
  <c r="F184" i="7"/>
  <c r="G188" i="7"/>
  <c r="C192" i="7"/>
  <c r="F183" i="7"/>
  <c r="G187" i="7"/>
  <c r="C191" i="7"/>
  <c r="F182" i="7"/>
  <c r="G186" i="7"/>
  <c r="C190" i="7"/>
  <c r="F181" i="7"/>
  <c r="G185" i="7"/>
  <c r="C189" i="7"/>
  <c r="F180" i="7"/>
  <c r="G184" i="7"/>
  <c r="C188" i="7"/>
  <c r="F179" i="7"/>
  <c r="G183" i="7"/>
  <c r="C187" i="7"/>
  <c r="F178" i="7"/>
  <c r="G182" i="7"/>
  <c r="C186" i="7"/>
  <c r="F177" i="7"/>
  <c r="G181" i="7"/>
  <c r="C185" i="7"/>
  <c r="F176" i="7"/>
  <c r="G180" i="7"/>
  <c r="C184" i="7"/>
  <c r="F175" i="7"/>
  <c r="G179" i="7"/>
  <c r="C183" i="7"/>
  <c r="F174" i="7"/>
  <c r="G178" i="7"/>
  <c r="C182" i="7"/>
  <c r="F173" i="7"/>
  <c r="G177" i="7"/>
  <c r="C181" i="7"/>
  <c r="F172" i="7"/>
  <c r="G176" i="7"/>
  <c r="C180" i="7"/>
  <c r="F171" i="7"/>
  <c r="G175" i="7"/>
  <c r="C179" i="7"/>
  <c r="F170" i="7"/>
  <c r="G174" i="7"/>
  <c r="C178" i="7"/>
  <c r="F169" i="7"/>
  <c r="G173" i="7"/>
  <c r="C177" i="7"/>
  <c r="F168" i="7"/>
  <c r="G172" i="7"/>
  <c r="C176" i="7"/>
  <c r="F167" i="7"/>
  <c r="G171" i="7"/>
  <c r="C175" i="7"/>
  <c r="F166" i="7"/>
  <c r="G170" i="7"/>
  <c r="C174" i="7"/>
  <c r="F165" i="7"/>
  <c r="G169" i="7"/>
  <c r="C173" i="7"/>
  <c r="F164" i="7"/>
  <c r="G168" i="7"/>
  <c r="C172" i="7"/>
  <c r="F163" i="7"/>
  <c r="G167" i="7"/>
  <c r="C171" i="7"/>
  <c r="F162" i="7"/>
  <c r="G166" i="7"/>
  <c r="C170" i="7"/>
  <c r="F161" i="7"/>
  <c r="G165" i="7"/>
  <c r="C169" i="7"/>
  <c r="F160" i="7"/>
  <c r="G164" i="7"/>
  <c r="C168" i="7"/>
  <c r="F159" i="7"/>
  <c r="G163" i="7"/>
  <c r="C167" i="7"/>
  <c r="F158" i="7"/>
  <c r="G162" i="7"/>
  <c r="C166" i="7"/>
  <c r="F157" i="7"/>
  <c r="G161" i="7"/>
  <c r="C165" i="7"/>
  <c r="F156" i="7"/>
  <c r="G160" i="7"/>
  <c r="C164" i="7"/>
  <c r="F155" i="7"/>
  <c r="G159" i="7"/>
  <c r="C163" i="7"/>
  <c r="F154" i="7"/>
  <c r="G158" i="7"/>
  <c r="C162" i="7"/>
  <c r="F153" i="7"/>
  <c r="G157" i="7"/>
  <c r="C161" i="7"/>
  <c r="F152" i="7"/>
  <c r="G156" i="7"/>
  <c r="C160" i="7"/>
  <c r="F151" i="7"/>
  <c r="G155" i="7"/>
  <c r="C159" i="7"/>
  <c r="F150" i="7"/>
  <c r="G154" i="7"/>
  <c r="C158" i="7"/>
  <c r="F149" i="7"/>
  <c r="G153" i="7"/>
  <c r="C157" i="7"/>
  <c r="F148" i="7"/>
  <c r="G152" i="7"/>
  <c r="C156" i="7"/>
  <c r="F147" i="7"/>
  <c r="G151" i="7"/>
  <c r="C155" i="7"/>
  <c r="F146" i="7"/>
  <c r="G150" i="7"/>
  <c r="C154" i="7"/>
  <c r="F145" i="7"/>
  <c r="G149" i="7"/>
  <c r="C153" i="7"/>
  <c r="F144" i="7"/>
  <c r="G148" i="7"/>
  <c r="C152" i="7"/>
  <c r="F143" i="7"/>
  <c r="G147" i="7"/>
  <c r="C151" i="7"/>
  <c r="F142" i="7"/>
  <c r="G146" i="7"/>
  <c r="C150" i="7"/>
  <c r="F141" i="7"/>
  <c r="G145" i="7"/>
  <c r="C149" i="7"/>
  <c r="F140" i="7"/>
  <c r="G144" i="7"/>
  <c r="C148" i="7"/>
  <c r="F139" i="7"/>
  <c r="G143" i="7"/>
  <c r="C147" i="7"/>
  <c r="F138" i="7"/>
  <c r="G142" i="7"/>
  <c r="C146" i="7"/>
  <c r="F137" i="7"/>
  <c r="G141" i="7"/>
  <c r="C145" i="7"/>
  <c r="F136" i="7"/>
  <c r="G140" i="7"/>
  <c r="C144" i="7"/>
  <c r="F135" i="7"/>
  <c r="G139" i="7"/>
  <c r="C143" i="7"/>
  <c r="F134" i="7"/>
  <c r="G138" i="7"/>
  <c r="C142" i="7"/>
  <c r="F133" i="7"/>
  <c r="G137" i="7"/>
  <c r="C141" i="7"/>
  <c r="F132" i="7"/>
  <c r="G136" i="7"/>
  <c r="C140" i="7"/>
  <c r="F131" i="7"/>
  <c r="G135" i="7"/>
  <c r="C139" i="7"/>
  <c r="F130" i="7"/>
  <c r="G134" i="7"/>
  <c r="C138" i="7"/>
  <c r="F129" i="7"/>
  <c r="G133" i="7"/>
  <c r="C137" i="7"/>
  <c r="F128" i="7"/>
  <c r="G132" i="7"/>
  <c r="C136" i="7"/>
  <c r="F127" i="7"/>
  <c r="G131" i="7"/>
  <c r="C135" i="7"/>
  <c r="F126" i="7"/>
  <c r="G130" i="7"/>
  <c r="C134" i="7"/>
  <c r="F125" i="7"/>
  <c r="G129" i="7"/>
  <c r="C133" i="7"/>
  <c r="F124" i="7"/>
  <c r="G128" i="7"/>
  <c r="C132" i="7"/>
  <c r="F123" i="7"/>
  <c r="G127" i="7"/>
  <c r="C131" i="7"/>
  <c r="F122" i="7"/>
  <c r="G126" i="7"/>
  <c r="C130" i="7"/>
  <c r="F121" i="7"/>
  <c r="G125" i="7"/>
  <c r="C129" i="7"/>
  <c r="F120" i="7"/>
  <c r="G124" i="7"/>
  <c r="C128" i="7"/>
  <c r="F119" i="7"/>
  <c r="G123" i="7"/>
  <c r="C127" i="7"/>
  <c r="F118" i="7"/>
  <c r="G122" i="7"/>
  <c r="C126" i="7"/>
  <c r="F117" i="7"/>
  <c r="G121" i="7"/>
  <c r="C125" i="7"/>
  <c r="F116" i="7"/>
  <c r="G120" i="7"/>
  <c r="C124" i="7"/>
  <c r="F115" i="7"/>
  <c r="G119" i="7"/>
  <c r="C123" i="7"/>
  <c r="F114" i="7"/>
  <c r="G118" i="7"/>
  <c r="C122" i="7"/>
  <c r="F113" i="7"/>
  <c r="G117" i="7"/>
  <c r="C121" i="7"/>
  <c r="F112" i="7"/>
  <c r="G116" i="7"/>
  <c r="C120" i="7"/>
  <c r="F111" i="7"/>
  <c r="G115" i="7"/>
  <c r="C119" i="7"/>
  <c r="F110" i="7"/>
  <c r="G114" i="7"/>
  <c r="C118" i="7"/>
  <c r="F109" i="7"/>
  <c r="G113" i="7"/>
  <c r="C117" i="7"/>
  <c r="F108" i="7"/>
  <c r="G112" i="7"/>
  <c r="C116" i="7"/>
  <c r="F107" i="7"/>
  <c r="G111" i="7"/>
  <c r="C115" i="7"/>
  <c r="F106" i="7"/>
  <c r="G110" i="7"/>
  <c r="C114" i="7"/>
  <c r="F105" i="7"/>
  <c r="G109" i="7"/>
  <c r="C113" i="7"/>
  <c r="F104" i="7"/>
  <c r="G108" i="7"/>
  <c r="C112" i="7"/>
  <c r="F103" i="7"/>
  <c r="G107" i="7"/>
  <c r="C111" i="7"/>
  <c r="F102" i="7"/>
  <c r="G106" i="7"/>
  <c r="C110" i="7"/>
  <c r="F101" i="7"/>
  <c r="G105" i="7"/>
  <c r="C109" i="7"/>
  <c r="F100" i="7"/>
  <c r="G104" i="7"/>
  <c r="C108" i="7"/>
  <c r="F99" i="7"/>
  <c r="G103" i="7"/>
  <c r="C107" i="7"/>
  <c r="F98" i="7"/>
  <c r="G102" i="7"/>
  <c r="C106" i="7"/>
  <c r="F97" i="7"/>
  <c r="G101" i="7"/>
  <c r="C105" i="7"/>
  <c r="F96" i="7"/>
  <c r="G100" i="7"/>
  <c r="C104" i="7"/>
  <c r="F95" i="7"/>
  <c r="G99" i="7"/>
  <c r="C103" i="7"/>
  <c r="F94" i="7"/>
  <c r="G98" i="7"/>
  <c r="C102" i="7"/>
  <c r="F93" i="7"/>
  <c r="G97" i="7"/>
  <c r="C101" i="7"/>
  <c r="F92" i="7"/>
  <c r="G96" i="7"/>
  <c r="C100" i="7"/>
  <c r="F91" i="7"/>
  <c r="G95" i="7"/>
  <c r="C99" i="7"/>
  <c r="F90" i="7"/>
  <c r="G94" i="7"/>
  <c r="C98" i="7"/>
  <c r="F89" i="7"/>
  <c r="G93" i="7"/>
  <c r="C97" i="7"/>
  <c r="F88" i="7"/>
  <c r="G92" i="7"/>
  <c r="C96" i="7"/>
  <c r="F87" i="7"/>
  <c r="G91" i="7"/>
  <c r="C95" i="7"/>
  <c r="F86" i="7"/>
  <c r="G90" i="7"/>
  <c r="C94" i="7"/>
  <c r="F85" i="7"/>
  <c r="G89" i="7"/>
  <c r="C93" i="7"/>
  <c r="F84" i="7"/>
  <c r="G88" i="7"/>
  <c r="C92" i="7"/>
  <c r="F83" i="7"/>
  <c r="G87" i="7"/>
  <c r="C91" i="7"/>
  <c r="F82" i="7"/>
  <c r="G86" i="7"/>
  <c r="C90" i="7"/>
  <c r="F81" i="7"/>
  <c r="G85" i="7"/>
  <c r="C89" i="7"/>
  <c r="F80" i="7"/>
  <c r="G84" i="7"/>
  <c r="C88" i="7"/>
  <c r="F79" i="7"/>
  <c r="G83" i="7"/>
  <c r="C87" i="7"/>
  <c r="F78" i="7"/>
  <c r="G82" i="7"/>
  <c r="C86" i="7"/>
  <c r="F77" i="7"/>
  <c r="G81" i="7"/>
  <c r="C85" i="7"/>
  <c r="F76" i="7"/>
  <c r="G80" i="7"/>
  <c r="C84" i="7"/>
  <c r="F75" i="7"/>
  <c r="G79" i="7"/>
  <c r="C83" i="7"/>
  <c r="F74" i="7"/>
  <c r="G78" i="7"/>
  <c r="C82" i="7"/>
  <c r="F73" i="7"/>
  <c r="G77" i="7"/>
  <c r="C81" i="7"/>
  <c r="F72" i="7"/>
  <c r="G76" i="7"/>
  <c r="C80" i="7"/>
  <c r="F71" i="7"/>
  <c r="G75" i="7"/>
  <c r="C79" i="7"/>
  <c r="F70" i="7"/>
  <c r="G74" i="7"/>
  <c r="C78" i="7"/>
  <c r="F69" i="7"/>
  <c r="G73" i="7"/>
  <c r="C77" i="7"/>
  <c r="F68" i="7"/>
  <c r="G72" i="7"/>
  <c r="C76" i="7"/>
  <c r="F67" i="7"/>
  <c r="G71" i="7"/>
  <c r="C75" i="7"/>
  <c r="F66" i="7"/>
  <c r="G70" i="7"/>
  <c r="C74" i="7"/>
  <c r="F65" i="7"/>
  <c r="G69" i="7"/>
  <c r="C73" i="7"/>
  <c r="F64" i="7"/>
  <c r="G68" i="7"/>
  <c r="C72" i="7"/>
  <c r="F63" i="7"/>
  <c r="G67" i="7"/>
  <c r="C71" i="7"/>
  <c r="F62" i="7"/>
  <c r="G66" i="7"/>
  <c r="C70" i="7"/>
  <c r="F61" i="7"/>
  <c r="G65" i="7"/>
  <c r="C69" i="7"/>
  <c r="F60" i="7"/>
  <c r="G64" i="7"/>
  <c r="C68" i="7"/>
  <c r="F59" i="7"/>
  <c r="G63" i="7"/>
  <c r="C67" i="7"/>
  <c r="F58" i="7"/>
  <c r="G62" i="7"/>
  <c r="C66" i="7"/>
  <c r="F57" i="7"/>
  <c r="G61" i="7"/>
  <c r="C65" i="7"/>
  <c r="F56" i="7"/>
  <c r="G60" i="7"/>
  <c r="C64" i="7"/>
  <c r="F55" i="7"/>
  <c r="G59" i="7"/>
  <c r="C63" i="7"/>
  <c r="F54" i="7"/>
  <c r="G58" i="7"/>
  <c r="C62" i="7"/>
  <c r="F53" i="7"/>
  <c r="G57" i="7"/>
  <c r="C61" i="7"/>
  <c r="F52" i="7"/>
  <c r="G56" i="7"/>
  <c r="C60" i="7"/>
  <c r="F51" i="7"/>
  <c r="G55" i="7"/>
  <c r="C59" i="7"/>
  <c r="F50" i="7"/>
  <c r="G54" i="7"/>
  <c r="C58" i="7"/>
  <c r="F49" i="7"/>
  <c r="G53" i="7"/>
  <c r="C57" i="7"/>
  <c r="F48" i="7"/>
  <c r="G52" i="7"/>
  <c r="C56" i="7"/>
  <c r="F47" i="7"/>
  <c r="G51" i="7"/>
  <c r="C55" i="7"/>
  <c r="F46" i="7"/>
  <c r="G50" i="7"/>
  <c r="C54" i="7"/>
  <c r="F45" i="7"/>
  <c r="G49" i="7"/>
  <c r="C53" i="7"/>
  <c r="F44" i="7"/>
  <c r="G48" i="7"/>
  <c r="C52" i="7"/>
  <c r="F43" i="7"/>
  <c r="G47" i="7"/>
  <c r="C51" i="7"/>
  <c r="F42" i="7"/>
  <c r="G46" i="7"/>
  <c r="C50" i="7"/>
  <c r="F41" i="7"/>
  <c r="G45" i="7"/>
  <c r="C49" i="7"/>
  <c r="F40" i="7"/>
  <c r="G44" i="7"/>
  <c r="C48" i="7"/>
  <c r="F39" i="7"/>
  <c r="G43" i="7"/>
  <c r="C47" i="7"/>
  <c r="F38" i="7"/>
  <c r="G42" i="7"/>
  <c r="C46" i="7"/>
  <c r="F37" i="7"/>
  <c r="G41" i="7"/>
  <c r="C45" i="7"/>
  <c r="F36" i="7"/>
  <c r="G40" i="7"/>
  <c r="C44" i="7"/>
  <c r="F35" i="7"/>
  <c r="G39" i="7"/>
  <c r="C43" i="7"/>
  <c r="F34" i="7"/>
  <c r="G38" i="7"/>
  <c r="C42" i="7"/>
  <c r="F33" i="7"/>
  <c r="G37" i="7"/>
  <c r="C41" i="7"/>
  <c r="F32" i="7"/>
  <c r="G36" i="7"/>
  <c r="C40" i="7"/>
  <c r="F31" i="7"/>
  <c r="G35" i="7"/>
  <c r="C39" i="7"/>
  <c r="F30" i="7"/>
  <c r="G34" i="7"/>
  <c r="C38" i="7"/>
  <c r="F29" i="7"/>
  <c r="G33" i="7"/>
  <c r="C37" i="7"/>
  <c r="F28" i="7"/>
  <c r="G32" i="7"/>
  <c r="C36" i="7"/>
  <c r="F27" i="7"/>
  <c r="G31" i="7"/>
  <c r="C35" i="7"/>
  <c r="F26" i="7"/>
  <c r="G30" i="7"/>
  <c r="C34" i="7"/>
  <c r="F25" i="7"/>
  <c r="G29" i="7"/>
  <c r="C33" i="7"/>
  <c r="F24" i="7"/>
  <c r="G28" i="7"/>
  <c r="C32" i="7"/>
  <c r="F23" i="7"/>
  <c r="G27" i="7"/>
  <c r="C31" i="7"/>
  <c r="F22" i="7"/>
  <c r="G26" i="7"/>
  <c r="C30" i="7"/>
  <c r="F21" i="7"/>
  <c r="G25" i="7"/>
  <c r="C29" i="7"/>
  <c r="F20" i="7"/>
  <c r="G24" i="7"/>
  <c r="C28" i="7"/>
  <c r="F19" i="7"/>
  <c r="G23" i="7"/>
  <c r="C27" i="7"/>
  <c r="F18" i="7"/>
  <c r="G22" i="7"/>
  <c r="C26" i="7"/>
  <c r="F17" i="7"/>
  <c r="G21" i="7"/>
  <c r="C25" i="7"/>
  <c r="F16" i="7"/>
  <c r="G20" i="7"/>
  <c r="C24" i="7"/>
  <c r="F15" i="7"/>
  <c r="G19" i="7"/>
  <c r="C23" i="7"/>
  <c r="F14" i="7"/>
  <c r="G18" i="7"/>
  <c r="C22" i="7"/>
  <c r="F13" i="7"/>
  <c r="G17" i="7"/>
  <c r="C21" i="7"/>
  <c r="F12" i="7"/>
  <c r="G16" i="7"/>
  <c r="C20" i="7"/>
  <c r="F11" i="7"/>
  <c r="G15" i="7"/>
  <c r="C19" i="7"/>
  <c r="F10" i="7"/>
  <c r="G14" i="7"/>
  <c r="C18" i="7"/>
  <c r="F9" i="7"/>
  <c r="G13" i="7"/>
  <c r="C17" i="7"/>
  <c r="F8" i="7"/>
  <c r="G12" i="7"/>
  <c r="C16" i="7"/>
  <c r="F7" i="7"/>
  <c r="G11" i="7"/>
  <c r="F6" i="7"/>
  <c r="G10" i="7"/>
  <c r="F5" i="7"/>
  <c r="G9" i="7"/>
  <c r="F4" i="7"/>
  <c r="G8" i="7"/>
  <c r="B18" i="6"/>
  <c r="AG143" i="6"/>
  <c r="AF143" i="6"/>
  <c r="AE143" i="6"/>
  <c r="AD143" i="6"/>
  <c r="W143" i="6"/>
  <c r="V143" i="6"/>
  <c r="C18" i="6"/>
  <c r="D18" i="6"/>
  <c r="E18" i="6"/>
  <c r="F18" i="6"/>
  <c r="G18" i="6"/>
  <c r="H18" i="6"/>
  <c r="I18" i="6"/>
  <c r="J18" i="6"/>
  <c r="K18" i="6"/>
  <c r="L18" i="6"/>
  <c r="N143" i="6"/>
  <c r="M143" i="6"/>
  <c r="A123" i="6"/>
  <c r="A124" i="6"/>
  <c r="A125" i="6"/>
  <c r="A126" i="6"/>
  <c r="A127" i="6"/>
  <c r="A128" i="6"/>
  <c r="A129" i="6"/>
  <c r="A130" i="6"/>
  <c r="A131" i="6"/>
  <c r="A132" i="6"/>
  <c r="A133" i="6"/>
  <c r="A134" i="6"/>
  <c r="A135" i="6"/>
  <c r="A136" i="6"/>
  <c r="A137" i="6"/>
  <c r="A138" i="6"/>
  <c r="A139" i="6"/>
  <c r="A140" i="6"/>
  <c r="A141" i="6"/>
  <c r="A142" i="6"/>
  <c r="A143" i="6"/>
  <c r="AG142" i="6"/>
  <c r="AF142" i="6"/>
  <c r="AE142" i="6"/>
  <c r="AD142" i="6"/>
  <c r="W142" i="6"/>
  <c r="V142" i="6"/>
  <c r="N142" i="6"/>
  <c r="M142" i="6"/>
  <c r="AG141" i="6"/>
  <c r="AF141" i="6"/>
  <c r="AE141" i="6"/>
  <c r="AD141" i="6"/>
  <c r="W141" i="6"/>
  <c r="V141" i="6"/>
  <c r="N141" i="6"/>
  <c r="M141" i="6"/>
  <c r="AG140" i="6"/>
  <c r="AF140" i="6"/>
  <c r="AE140" i="6"/>
  <c r="AD140" i="6"/>
  <c r="W140" i="6"/>
  <c r="V140" i="6"/>
  <c r="N140" i="6"/>
  <c r="M140" i="6"/>
  <c r="AG139" i="6"/>
  <c r="AF139" i="6"/>
  <c r="AE139" i="6"/>
  <c r="AD139" i="6"/>
  <c r="W139" i="6"/>
  <c r="V139" i="6"/>
  <c r="N139" i="6"/>
  <c r="M139" i="6"/>
  <c r="AG138" i="6"/>
  <c r="AF138" i="6"/>
  <c r="AE138" i="6"/>
  <c r="AD138" i="6"/>
  <c r="W138" i="6"/>
  <c r="V138" i="6"/>
  <c r="N138" i="6"/>
  <c r="M138" i="6"/>
  <c r="AG137" i="6"/>
  <c r="AF137" i="6"/>
  <c r="AE137" i="6"/>
  <c r="AD137" i="6"/>
  <c r="W137" i="6"/>
  <c r="V137" i="6"/>
  <c r="N137" i="6"/>
  <c r="M137" i="6"/>
  <c r="AG136" i="6"/>
  <c r="AF136" i="6"/>
  <c r="AE136" i="6"/>
  <c r="AD136" i="6"/>
  <c r="W136" i="6"/>
  <c r="V136" i="6"/>
  <c r="N136" i="6"/>
  <c r="M136" i="6"/>
  <c r="AG135" i="6"/>
  <c r="AF135" i="6"/>
  <c r="AE135" i="6"/>
  <c r="AD135" i="6"/>
  <c r="W135" i="6"/>
  <c r="V135" i="6"/>
  <c r="N135" i="6"/>
  <c r="M135" i="6"/>
  <c r="AG134" i="6"/>
  <c r="AF134" i="6"/>
  <c r="AE134" i="6"/>
  <c r="AD134" i="6"/>
  <c r="W134" i="6"/>
  <c r="V134" i="6"/>
  <c r="N134" i="6"/>
  <c r="M134" i="6"/>
  <c r="AG133" i="6"/>
  <c r="AF133" i="6"/>
  <c r="AE133" i="6"/>
  <c r="AD133" i="6"/>
  <c r="W133" i="6"/>
  <c r="V133" i="6"/>
  <c r="N133" i="6"/>
  <c r="M133" i="6"/>
  <c r="AG132" i="6"/>
  <c r="AF132" i="6"/>
  <c r="AE132" i="6"/>
  <c r="AD132" i="6"/>
  <c r="W132" i="6"/>
  <c r="V132" i="6"/>
  <c r="N132" i="6"/>
  <c r="M132" i="6"/>
  <c r="AG131" i="6"/>
  <c r="AF131" i="6"/>
  <c r="AE131" i="6"/>
  <c r="AD131" i="6"/>
  <c r="W131" i="6"/>
  <c r="V131" i="6"/>
  <c r="N131" i="6"/>
  <c r="M131" i="6"/>
  <c r="AG130" i="6"/>
  <c r="AF130" i="6"/>
  <c r="AE130" i="6"/>
  <c r="AD130" i="6"/>
  <c r="W130" i="6"/>
  <c r="V130" i="6"/>
  <c r="N130" i="6"/>
  <c r="M130" i="6"/>
  <c r="AG129" i="6"/>
  <c r="AF129" i="6"/>
  <c r="AE129" i="6"/>
  <c r="AD129" i="6"/>
  <c r="W129" i="6"/>
  <c r="V129" i="6"/>
  <c r="N129" i="6"/>
  <c r="M129" i="6"/>
  <c r="AG128" i="6"/>
  <c r="AF128" i="6"/>
  <c r="AE128" i="6"/>
  <c r="AD128" i="6"/>
  <c r="W128" i="6"/>
  <c r="V128" i="6"/>
  <c r="N128" i="6"/>
  <c r="M128" i="6"/>
  <c r="AG127" i="6"/>
  <c r="AF127" i="6"/>
  <c r="AE127" i="6"/>
  <c r="AD127" i="6"/>
  <c r="W127" i="6"/>
  <c r="V127" i="6"/>
  <c r="N127" i="6"/>
  <c r="M127" i="6"/>
  <c r="AG126" i="6"/>
  <c r="AF126" i="6"/>
  <c r="AE126" i="6"/>
  <c r="AD126" i="6"/>
  <c r="W126" i="6"/>
  <c r="V126" i="6"/>
  <c r="N126" i="6"/>
  <c r="M126" i="6"/>
  <c r="AG125" i="6"/>
  <c r="AF125" i="6"/>
  <c r="AE125" i="6"/>
  <c r="AD125" i="6"/>
  <c r="W125" i="6"/>
  <c r="V125" i="6"/>
  <c r="N125" i="6"/>
  <c r="M125" i="6"/>
  <c r="AG124" i="6"/>
  <c r="AF124" i="6"/>
  <c r="AE124" i="6"/>
  <c r="AD124" i="6"/>
  <c r="W124" i="6"/>
  <c r="V124" i="6"/>
  <c r="N124" i="6"/>
  <c r="M124" i="6"/>
  <c r="AG123" i="6"/>
  <c r="AF123" i="6"/>
  <c r="AE123" i="6"/>
  <c r="AD123" i="6"/>
  <c r="W123" i="6"/>
  <c r="V123" i="6"/>
  <c r="N123" i="6"/>
  <c r="M123" i="6"/>
  <c r="AG122" i="6"/>
  <c r="AF122" i="6"/>
  <c r="AE122" i="6"/>
  <c r="AD122" i="6"/>
  <c r="W122" i="6"/>
  <c r="V122" i="6"/>
  <c r="N122" i="6"/>
  <c r="M122" i="6"/>
  <c r="AG121" i="6"/>
  <c r="AF121" i="6"/>
  <c r="AE121" i="6"/>
  <c r="AD121" i="6"/>
  <c r="W121" i="6"/>
  <c r="V121" i="6"/>
  <c r="N121" i="6"/>
  <c r="M121" i="6"/>
  <c r="AG120" i="6"/>
  <c r="AF120" i="6"/>
  <c r="AE120" i="6"/>
  <c r="AD120" i="6"/>
  <c r="W120" i="6"/>
  <c r="V120" i="6"/>
  <c r="N120" i="6"/>
  <c r="M120" i="6"/>
  <c r="AG119" i="6"/>
  <c r="AF119" i="6"/>
  <c r="AE119" i="6"/>
  <c r="AD119" i="6"/>
  <c r="W119" i="6"/>
  <c r="V119" i="6"/>
  <c r="N119" i="6"/>
  <c r="M119" i="6"/>
  <c r="AG118" i="6"/>
  <c r="AF118" i="6"/>
  <c r="AE118" i="6"/>
  <c r="AD118" i="6"/>
  <c r="W118" i="6"/>
  <c r="V118" i="6"/>
  <c r="N118" i="6"/>
  <c r="M118" i="6"/>
  <c r="AG117" i="6"/>
  <c r="AF117" i="6"/>
  <c r="AE117" i="6"/>
  <c r="AD117" i="6"/>
  <c r="W117" i="6"/>
  <c r="V117" i="6"/>
  <c r="N117" i="6"/>
  <c r="M117" i="6"/>
  <c r="AG116" i="6"/>
  <c r="AF116" i="6"/>
  <c r="AE116" i="6"/>
  <c r="AD116" i="6"/>
  <c r="W116" i="6"/>
  <c r="V116" i="6"/>
  <c r="N116" i="6"/>
  <c r="M116" i="6"/>
  <c r="AG115" i="6"/>
  <c r="AF115" i="6"/>
  <c r="AE115" i="6"/>
  <c r="AD115" i="6"/>
  <c r="W115" i="6"/>
  <c r="V115" i="6"/>
  <c r="N115" i="6"/>
  <c r="M115" i="6"/>
  <c r="AG114" i="6"/>
  <c r="AF114" i="6"/>
  <c r="AE114" i="6"/>
  <c r="AD114" i="6"/>
  <c r="W114" i="6"/>
  <c r="V114" i="6"/>
  <c r="N114" i="6"/>
  <c r="M114" i="6"/>
  <c r="AG113" i="6"/>
  <c r="AF113" i="6"/>
  <c r="AE113" i="6"/>
  <c r="AD113" i="6"/>
  <c r="W113" i="6"/>
  <c r="V113" i="6"/>
  <c r="N113" i="6"/>
  <c r="M113" i="6"/>
  <c r="AG112" i="6"/>
  <c r="AF112" i="6"/>
  <c r="AE112" i="6"/>
  <c r="AD112" i="6"/>
  <c r="W112" i="6"/>
  <c r="V112" i="6"/>
  <c r="N112" i="6"/>
  <c r="M112" i="6"/>
  <c r="AG111" i="6"/>
  <c r="AF111" i="6"/>
  <c r="AE111" i="6"/>
  <c r="AD111" i="6"/>
  <c r="W111" i="6"/>
  <c r="V111" i="6"/>
  <c r="N111" i="6"/>
  <c r="M111" i="6"/>
  <c r="AG110" i="6"/>
  <c r="AF110" i="6"/>
  <c r="AE110" i="6"/>
  <c r="AD110" i="6"/>
  <c r="W110" i="6"/>
  <c r="V110" i="6"/>
  <c r="N110" i="6"/>
  <c r="M110" i="6"/>
  <c r="AG109" i="6"/>
  <c r="AF109" i="6"/>
  <c r="AE109" i="6"/>
  <c r="AD109" i="6"/>
  <c r="W109" i="6"/>
  <c r="V109" i="6"/>
  <c r="N109" i="6"/>
  <c r="M109" i="6"/>
  <c r="AG108" i="6"/>
  <c r="AF108" i="6"/>
  <c r="AE108" i="6"/>
  <c r="AD108" i="6"/>
  <c r="W108" i="6"/>
  <c r="V108" i="6"/>
  <c r="N108" i="6"/>
  <c r="M108" i="6"/>
  <c r="AG107" i="6"/>
  <c r="AF107" i="6"/>
  <c r="AE107" i="6"/>
  <c r="AD107" i="6"/>
  <c r="W107" i="6"/>
  <c r="V107" i="6"/>
  <c r="N107" i="6"/>
  <c r="M107" i="6"/>
  <c r="AG106" i="6"/>
  <c r="AF106" i="6"/>
  <c r="AE106" i="6"/>
  <c r="AD106" i="6"/>
  <c r="W106" i="6"/>
  <c r="V106" i="6"/>
  <c r="N106" i="6"/>
  <c r="M106" i="6"/>
  <c r="AG105" i="6"/>
  <c r="AF105" i="6"/>
  <c r="AE105" i="6"/>
  <c r="AD105" i="6"/>
  <c r="W105" i="6"/>
  <c r="V105" i="6"/>
  <c r="N105" i="6"/>
  <c r="M105" i="6"/>
  <c r="AG104" i="6"/>
  <c r="AF104" i="6"/>
  <c r="AE104" i="6"/>
  <c r="AD104" i="6"/>
  <c r="W104" i="6"/>
  <c r="V104" i="6"/>
  <c r="N104" i="6"/>
  <c r="M104" i="6"/>
  <c r="AG103" i="6"/>
  <c r="AF103" i="6"/>
  <c r="AE103" i="6"/>
  <c r="AD103" i="6"/>
  <c r="W103" i="6"/>
  <c r="V103" i="6"/>
  <c r="N103" i="6"/>
  <c r="M103" i="6"/>
  <c r="AG102" i="6"/>
  <c r="AF102" i="6"/>
  <c r="AE102" i="6"/>
  <c r="AD102" i="6"/>
  <c r="W102" i="6"/>
  <c r="V102" i="6"/>
  <c r="N102" i="6"/>
  <c r="M102" i="6"/>
  <c r="AG101" i="6"/>
  <c r="AF101" i="6"/>
  <c r="AE101" i="6"/>
  <c r="AD101" i="6"/>
  <c r="W101" i="6"/>
  <c r="V101" i="6"/>
  <c r="N101" i="6"/>
  <c r="M101" i="6"/>
  <c r="AG100" i="6"/>
  <c r="AF100" i="6"/>
  <c r="AE100" i="6"/>
  <c r="AD100" i="6"/>
  <c r="W100" i="6"/>
  <c r="V100" i="6"/>
  <c r="N100" i="6"/>
  <c r="M100" i="6"/>
  <c r="AG99" i="6"/>
  <c r="AF99" i="6"/>
  <c r="AE99" i="6"/>
  <c r="AD99" i="6"/>
  <c r="W99" i="6"/>
  <c r="V99" i="6"/>
  <c r="N99" i="6"/>
  <c r="M99" i="6"/>
  <c r="AG98" i="6"/>
  <c r="AF98" i="6"/>
  <c r="AE98" i="6"/>
  <c r="AD98" i="6"/>
  <c r="W98" i="6"/>
  <c r="V98" i="6"/>
  <c r="N98" i="6"/>
  <c r="M98" i="6"/>
  <c r="AG97" i="6"/>
  <c r="AF97" i="6"/>
  <c r="AE97" i="6"/>
  <c r="AD97" i="6"/>
  <c r="W97" i="6"/>
  <c r="V97" i="6"/>
  <c r="N97" i="6"/>
  <c r="M97" i="6"/>
  <c r="AG96" i="6"/>
  <c r="AF96" i="6"/>
  <c r="AE96" i="6"/>
  <c r="AD96" i="6"/>
  <c r="W96" i="6"/>
  <c r="V96" i="6"/>
  <c r="N96" i="6"/>
  <c r="M96" i="6"/>
  <c r="AG95" i="6"/>
  <c r="AF95" i="6"/>
  <c r="AE95" i="6"/>
  <c r="AD95" i="6"/>
  <c r="W95" i="6"/>
  <c r="V95" i="6"/>
  <c r="N95" i="6"/>
  <c r="M95" i="6"/>
  <c r="AG94" i="6"/>
  <c r="AF94" i="6"/>
  <c r="AE94" i="6"/>
  <c r="AD94" i="6"/>
  <c r="W94" i="6"/>
  <c r="V94" i="6"/>
  <c r="N94" i="6"/>
  <c r="M94" i="6"/>
  <c r="AG93" i="6"/>
  <c r="AF93" i="6"/>
  <c r="AE93" i="6"/>
  <c r="AD93" i="6"/>
  <c r="W93" i="6"/>
  <c r="V93" i="6"/>
  <c r="N93" i="6"/>
  <c r="M93" i="6"/>
  <c r="AG92" i="6"/>
  <c r="AF92" i="6"/>
  <c r="AE92" i="6"/>
  <c r="AD92" i="6"/>
  <c r="W92" i="6"/>
  <c r="V92" i="6"/>
  <c r="N92" i="6"/>
  <c r="M92" i="6"/>
  <c r="AG91" i="6"/>
  <c r="AF91" i="6"/>
  <c r="AE91" i="6"/>
  <c r="AD91" i="6"/>
  <c r="W91" i="6"/>
  <c r="V91" i="6"/>
  <c r="N91" i="6"/>
  <c r="M91" i="6"/>
  <c r="AG90" i="6"/>
  <c r="AF90" i="6"/>
  <c r="AE90" i="6"/>
  <c r="AD90" i="6"/>
  <c r="W90" i="6"/>
  <c r="V90" i="6"/>
  <c r="N90" i="6"/>
  <c r="M90" i="6"/>
  <c r="AG89" i="6"/>
  <c r="AF89" i="6"/>
  <c r="AE89" i="6"/>
  <c r="AD89" i="6"/>
  <c r="W89" i="6"/>
  <c r="V89" i="6"/>
  <c r="N89" i="6"/>
  <c r="M89" i="6"/>
  <c r="AG88" i="6"/>
  <c r="AF88" i="6"/>
  <c r="AE88" i="6"/>
  <c r="AD88" i="6"/>
  <c r="W88" i="6"/>
  <c r="V88" i="6"/>
  <c r="N88" i="6"/>
  <c r="M88" i="6"/>
  <c r="AG87" i="6"/>
  <c r="AF87" i="6"/>
  <c r="AE87" i="6"/>
  <c r="AD87" i="6"/>
  <c r="W87" i="6"/>
  <c r="V87" i="6"/>
  <c r="N87" i="6"/>
  <c r="M87" i="6"/>
  <c r="AG86" i="6"/>
  <c r="AF86" i="6"/>
  <c r="AE86" i="6"/>
  <c r="AD86" i="6"/>
  <c r="W86" i="6"/>
  <c r="V86" i="6"/>
  <c r="N86" i="6"/>
  <c r="M86" i="6"/>
  <c r="AG85" i="6"/>
  <c r="AF85" i="6"/>
  <c r="AE85" i="6"/>
  <c r="AD85" i="6"/>
  <c r="W85" i="6"/>
  <c r="V85" i="6"/>
  <c r="N85" i="6"/>
  <c r="M85" i="6"/>
  <c r="AG84" i="6"/>
  <c r="AF84" i="6"/>
  <c r="AE84" i="6"/>
  <c r="AD84" i="6"/>
  <c r="W84" i="6"/>
  <c r="V84" i="6"/>
  <c r="N84" i="6"/>
  <c r="M84" i="6"/>
  <c r="AG83" i="6"/>
  <c r="AF83" i="6"/>
  <c r="AE83" i="6"/>
  <c r="AD83" i="6"/>
  <c r="W83" i="6"/>
  <c r="V83" i="6"/>
  <c r="N83" i="6"/>
  <c r="M83" i="6"/>
  <c r="AG82" i="6"/>
  <c r="AF82" i="6"/>
  <c r="AE82" i="6"/>
  <c r="AD82" i="6"/>
  <c r="W82" i="6"/>
  <c r="V82" i="6"/>
  <c r="N82" i="6"/>
  <c r="M82" i="6"/>
  <c r="AG81" i="6"/>
  <c r="AF81" i="6"/>
  <c r="AE81" i="6"/>
  <c r="AD81" i="6"/>
  <c r="W81" i="6"/>
  <c r="V81" i="6"/>
  <c r="N81" i="6"/>
  <c r="M81" i="6"/>
  <c r="AG80" i="6"/>
  <c r="AF80" i="6"/>
  <c r="AE80" i="6"/>
  <c r="AD80" i="6"/>
  <c r="W80" i="6"/>
  <c r="V80" i="6"/>
  <c r="N80" i="6"/>
  <c r="M80" i="6"/>
  <c r="AG79" i="6"/>
  <c r="AF79" i="6"/>
  <c r="AE79" i="6"/>
  <c r="AD79" i="6"/>
  <c r="W79" i="6"/>
  <c r="V79" i="6"/>
  <c r="N79" i="6"/>
  <c r="M79" i="6"/>
  <c r="AG78" i="6"/>
  <c r="AF78" i="6"/>
  <c r="AE78" i="6"/>
  <c r="AD78" i="6"/>
  <c r="W78" i="6"/>
  <c r="V78" i="6"/>
  <c r="N78" i="6"/>
  <c r="M78" i="6"/>
  <c r="AG77" i="6"/>
  <c r="AF77" i="6"/>
  <c r="AE77" i="6"/>
  <c r="AD77" i="6"/>
  <c r="W77" i="6"/>
  <c r="V77" i="6"/>
  <c r="N77" i="6"/>
  <c r="M77" i="6"/>
  <c r="AG76" i="6"/>
  <c r="AF76" i="6"/>
  <c r="AE76" i="6"/>
  <c r="AD76" i="6"/>
  <c r="W76" i="6"/>
  <c r="V76" i="6"/>
  <c r="N76" i="6"/>
  <c r="M76" i="6"/>
  <c r="AG75" i="6"/>
  <c r="AF75" i="6"/>
  <c r="AE75" i="6"/>
  <c r="AD75" i="6"/>
  <c r="W75" i="6"/>
  <c r="V75" i="6"/>
  <c r="N75" i="6"/>
  <c r="M75" i="6"/>
  <c r="AG74" i="6"/>
  <c r="AF74" i="6"/>
  <c r="AE74" i="6"/>
  <c r="AD74" i="6"/>
  <c r="W74" i="6"/>
  <c r="V74" i="6"/>
  <c r="N74" i="6"/>
  <c r="M74" i="6"/>
  <c r="AG73" i="6"/>
  <c r="AF73" i="6"/>
  <c r="AE73" i="6"/>
  <c r="AD73" i="6"/>
  <c r="W73" i="6"/>
  <c r="V73" i="6"/>
  <c r="N73" i="6"/>
  <c r="M73" i="6"/>
  <c r="AG72" i="6"/>
  <c r="AF72" i="6"/>
  <c r="AE72" i="6"/>
  <c r="AD72" i="6"/>
  <c r="W72" i="6"/>
  <c r="V72" i="6"/>
  <c r="N72" i="6"/>
  <c r="M72" i="6"/>
  <c r="AG71" i="6"/>
  <c r="AF71" i="6"/>
  <c r="AE71" i="6"/>
  <c r="AD71" i="6"/>
  <c r="W71" i="6"/>
  <c r="V71" i="6"/>
  <c r="N71" i="6"/>
  <c r="M71" i="6"/>
  <c r="AG70" i="6"/>
  <c r="AF70" i="6"/>
  <c r="AE70" i="6"/>
  <c r="AD70" i="6"/>
  <c r="W70" i="6"/>
  <c r="V70" i="6"/>
  <c r="N70" i="6"/>
  <c r="M70" i="6"/>
  <c r="AG69" i="6"/>
  <c r="AF69" i="6"/>
  <c r="AE69" i="6"/>
  <c r="AD69" i="6"/>
  <c r="W69" i="6"/>
  <c r="V69" i="6"/>
  <c r="N69" i="6"/>
  <c r="M69" i="6"/>
  <c r="AG68" i="6"/>
  <c r="AF68" i="6"/>
  <c r="AE68" i="6"/>
  <c r="AD68" i="6"/>
  <c r="W68" i="6"/>
  <c r="V68" i="6"/>
  <c r="N68" i="6"/>
  <c r="M68" i="6"/>
  <c r="AG67" i="6"/>
  <c r="AF67" i="6"/>
  <c r="AE67" i="6"/>
  <c r="AD67" i="6"/>
  <c r="W67" i="6"/>
  <c r="V67" i="6"/>
  <c r="N67" i="6"/>
  <c r="M67" i="6"/>
  <c r="AG66" i="6"/>
  <c r="AF66" i="6"/>
  <c r="AE66" i="6"/>
  <c r="AD66" i="6"/>
  <c r="W66" i="6"/>
  <c r="V66" i="6"/>
  <c r="N66" i="6"/>
  <c r="M66" i="6"/>
  <c r="AG65" i="6"/>
  <c r="AF65" i="6"/>
  <c r="AE65" i="6"/>
  <c r="AD65" i="6"/>
  <c r="W65" i="6"/>
  <c r="V65" i="6"/>
  <c r="N65" i="6"/>
  <c r="M65" i="6"/>
  <c r="AG64" i="6"/>
  <c r="AF64" i="6"/>
  <c r="AE64" i="6"/>
  <c r="AD64" i="6"/>
  <c r="W64" i="6"/>
  <c r="V64" i="6"/>
  <c r="N64" i="6"/>
  <c r="M64" i="6"/>
  <c r="AG63" i="6"/>
  <c r="AF63" i="6"/>
  <c r="AE63" i="6"/>
  <c r="AD63" i="6"/>
  <c r="W63" i="6"/>
  <c r="V63" i="6"/>
  <c r="N63" i="6"/>
  <c r="M63" i="6"/>
  <c r="AG62" i="6"/>
  <c r="AF62" i="6"/>
  <c r="AE62" i="6"/>
  <c r="AD62" i="6"/>
  <c r="W62" i="6"/>
  <c r="V62" i="6"/>
  <c r="N62" i="6"/>
  <c r="M62" i="6"/>
  <c r="AG61" i="6"/>
  <c r="AF61" i="6"/>
  <c r="AE61" i="6"/>
  <c r="AD61" i="6"/>
  <c r="W61" i="6"/>
  <c r="V61" i="6"/>
  <c r="N61" i="6"/>
  <c r="M61" i="6"/>
  <c r="AG60" i="6"/>
  <c r="AF60" i="6"/>
  <c r="AE60" i="6"/>
  <c r="AD60" i="6"/>
  <c r="W60" i="6"/>
  <c r="V60" i="6"/>
  <c r="N60" i="6"/>
  <c r="M60" i="6"/>
  <c r="AG59" i="6"/>
  <c r="AF59" i="6"/>
  <c r="AE59" i="6"/>
  <c r="AD59" i="6"/>
  <c r="W59" i="6"/>
  <c r="V59" i="6"/>
  <c r="N59" i="6"/>
  <c r="M59" i="6"/>
  <c r="AG58" i="6"/>
  <c r="AF58" i="6"/>
  <c r="AE58" i="6"/>
  <c r="AD58" i="6"/>
  <c r="W58" i="6"/>
  <c r="V58" i="6"/>
  <c r="N58" i="6"/>
  <c r="M58" i="6"/>
  <c r="AG57" i="6"/>
  <c r="AF57" i="6"/>
  <c r="AE57" i="6"/>
  <c r="AD57" i="6"/>
  <c r="W57" i="6"/>
  <c r="V57" i="6"/>
  <c r="N57" i="6"/>
  <c r="M57" i="6"/>
  <c r="AG56" i="6"/>
  <c r="AF56" i="6"/>
  <c r="AE56" i="6"/>
  <c r="AD56" i="6"/>
  <c r="W56" i="6"/>
  <c r="V56" i="6"/>
  <c r="N56" i="6"/>
  <c r="M56" i="6"/>
  <c r="AG55" i="6"/>
  <c r="AF55" i="6"/>
  <c r="AE55" i="6"/>
  <c r="AD55" i="6"/>
  <c r="W55" i="6"/>
  <c r="V55" i="6"/>
  <c r="N55" i="6"/>
  <c r="M55" i="6"/>
  <c r="AG54" i="6"/>
  <c r="AF54" i="6"/>
  <c r="AE54" i="6"/>
  <c r="AD54" i="6"/>
  <c r="W54" i="6"/>
  <c r="V54" i="6"/>
  <c r="N54" i="6"/>
  <c r="M54" i="6"/>
  <c r="AG53" i="6"/>
  <c r="AF53" i="6"/>
  <c r="AE53" i="6"/>
  <c r="AD53" i="6"/>
  <c r="W53" i="6"/>
  <c r="V53" i="6"/>
  <c r="N53" i="6"/>
  <c r="M53" i="6"/>
  <c r="AG52" i="6"/>
  <c r="AF52" i="6"/>
  <c r="AE52" i="6"/>
  <c r="AD52" i="6"/>
  <c r="W52" i="6"/>
  <c r="V52" i="6"/>
  <c r="N52" i="6"/>
  <c r="M52" i="6"/>
  <c r="AG51" i="6"/>
  <c r="AF51" i="6"/>
  <c r="AE51" i="6"/>
  <c r="AD51" i="6"/>
  <c r="W51" i="6"/>
  <c r="V51" i="6"/>
  <c r="N51" i="6"/>
  <c r="M51" i="6"/>
  <c r="AG50" i="6"/>
  <c r="AF50" i="6"/>
  <c r="AE50" i="6"/>
  <c r="AD50" i="6"/>
  <c r="W50" i="6"/>
  <c r="V50" i="6"/>
  <c r="N50" i="6"/>
  <c r="M50" i="6"/>
  <c r="AG49" i="6"/>
  <c r="AF49" i="6"/>
  <c r="AE49" i="6"/>
  <c r="AD49" i="6"/>
  <c r="W49" i="6"/>
  <c r="V49" i="6"/>
  <c r="N49" i="6"/>
  <c r="M49" i="6"/>
  <c r="AG48" i="6"/>
  <c r="AF48" i="6"/>
  <c r="AE48" i="6"/>
  <c r="AD48" i="6"/>
  <c r="W48" i="6"/>
  <c r="V48" i="6"/>
  <c r="N48" i="6"/>
  <c r="M48" i="6"/>
  <c r="AG47" i="6"/>
  <c r="AF47" i="6"/>
  <c r="AE47" i="6"/>
  <c r="AD47" i="6"/>
  <c r="W47" i="6"/>
  <c r="V47" i="6"/>
  <c r="N47" i="6"/>
  <c r="M47" i="6"/>
  <c r="AG46" i="6"/>
  <c r="AF46" i="6"/>
  <c r="AE46" i="6"/>
  <c r="AD46" i="6"/>
  <c r="W46" i="6"/>
  <c r="V46" i="6"/>
  <c r="N46" i="6"/>
  <c r="M46" i="6"/>
  <c r="AG45" i="6"/>
  <c r="AF45" i="6"/>
  <c r="AE45" i="6"/>
  <c r="AD45" i="6"/>
  <c r="W45" i="6"/>
  <c r="V45" i="6"/>
  <c r="N45" i="6"/>
  <c r="M45" i="6"/>
  <c r="AG44" i="6"/>
  <c r="AF44" i="6"/>
  <c r="AE44" i="6"/>
  <c r="AD44" i="6"/>
  <c r="W44" i="6"/>
  <c r="V44" i="6"/>
  <c r="N44" i="6"/>
  <c r="M44" i="6"/>
  <c r="AG43" i="6"/>
  <c r="AF43" i="6"/>
  <c r="AE43" i="6"/>
  <c r="AD43" i="6"/>
  <c r="W43" i="6"/>
  <c r="V43" i="6"/>
  <c r="N43" i="6"/>
  <c r="M43" i="6"/>
  <c r="AG42" i="6"/>
  <c r="AF42" i="6"/>
  <c r="AE42" i="6"/>
  <c r="AD42" i="6"/>
  <c r="W42" i="6"/>
  <c r="V42" i="6"/>
  <c r="N42" i="6"/>
  <c r="M42" i="6"/>
  <c r="AG41" i="6"/>
  <c r="AF41" i="6"/>
  <c r="AE41" i="6"/>
  <c r="AD41" i="6"/>
  <c r="W41" i="6"/>
  <c r="V41" i="6"/>
  <c r="N41" i="6"/>
  <c r="M41" i="6"/>
  <c r="AG40" i="6"/>
  <c r="AF40" i="6"/>
  <c r="AE40" i="6"/>
  <c r="AD40" i="6"/>
  <c r="W40" i="6"/>
  <c r="V40" i="6"/>
  <c r="N40" i="6"/>
  <c r="M40" i="6"/>
  <c r="AG39" i="6"/>
  <c r="AF39" i="6"/>
  <c r="AE39" i="6"/>
  <c r="AD39" i="6"/>
  <c r="W39" i="6"/>
  <c r="V39" i="6"/>
  <c r="N39" i="6"/>
  <c r="M39" i="6"/>
  <c r="AG38" i="6"/>
  <c r="AF38" i="6"/>
  <c r="AE38" i="6"/>
  <c r="AD38" i="6"/>
  <c r="W38" i="6"/>
  <c r="V38" i="6"/>
  <c r="N38" i="6"/>
  <c r="M38" i="6"/>
  <c r="AG37" i="6"/>
  <c r="AF37" i="6"/>
  <c r="AE37" i="6"/>
  <c r="AD37" i="6"/>
  <c r="W37" i="6"/>
  <c r="V37" i="6"/>
  <c r="N37" i="6"/>
  <c r="M37" i="6"/>
  <c r="AG36" i="6"/>
  <c r="AF36" i="6"/>
  <c r="AE36" i="6"/>
  <c r="AD36" i="6"/>
  <c r="W36" i="6"/>
  <c r="V36" i="6"/>
  <c r="N36" i="6"/>
  <c r="M36" i="6"/>
  <c r="AG35" i="6"/>
  <c r="AF35" i="6"/>
  <c r="AE35" i="6"/>
  <c r="AD35" i="6"/>
  <c r="W35" i="6"/>
  <c r="V35" i="6"/>
  <c r="N35" i="6"/>
  <c r="M35" i="6"/>
  <c r="AG34" i="6"/>
  <c r="AF34" i="6"/>
  <c r="AE34" i="6"/>
  <c r="AD34" i="6"/>
  <c r="W34" i="6"/>
  <c r="V34" i="6"/>
  <c r="N34" i="6"/>
  <c r="M34" i="6"/>
  <c r="AG33" i="6"/>
  <c r="AF33" i="6"/>
  <c r="AE33" i="6"/>
  <c r="AD33" i="6"/>
  <c r="W33" i="6"/>
  <c r="V33" i="6"/>
  <c r="N33" i="6"/>
  <c r="M33" i="6"/>
  <c r="AG32" i="6"/>
  <c r="AF32" i="6"/>
  <c r="AE32" i="6"/>
  <c r="AD32" i="6"/>
  <c r="W32" i="6"/>
  <c r="V32" i="6"/>
  <c r="N32" i="6"/>
  <c r="M32" i="6"/>
  <c r="AG31" i="6"/>
  <c r="AF31" i="6"/>
  <c r="AE31" i="6"/>
  <c r="AD31" i="6"/>
  <c r="W31" i="6"/>
  <c r="V31" i="6"/>
  <c r="N31" i="6"/>
  <c r="M31" i="6"/>
  <c r="AG30" i="6"/>
  <c r="AF30" i="6"/>
  <c r="AE30" i="6"/>
  <c r="AD30" i="6"/>
  <c r="W30" i="6"/>
  <c r="V30" i="6"/>
  <c r="N30" i="6"/>
  <c r="M30" i="6"/>
  <c r="AG29" i="6"/>
  <c r="AF29" i="6"/>
  <c r="AE29" i="6"/>
  <c r="AD29" i="6"/>
  <c r="W29" i="6"/>
  <c r="V29" i="6"/>
  <c r="N29" i="6"/>
  <c r="M29" i="6"/>
  <c r="AG28" i="6"/>
  <c r="AF28" i="6"/>
  <c r="AE28" i="6"/>
  <c r="AD28" i="6"/>
  <c r="W28" i="6"/>
  <c r="V28" i="6"/>
  <c r="N28" i="6"/>
  <c r="M28" i="6"/>
  <c r="AG27" i="6"/>
  <c r="AF27" i="6"/>
  <c r="AE27" i="6"/>
  <c r="AD27" i="6"/>
  <c r="W27" i="6"/>
  <c r="V27" i="6"/>
  <c r="N27" i="6"/>
  <c r="M27" i="6"/>
  <c r="AG26" i="6"/>
  <c r="AF26" i="6"/>
  <c r="AE26" i="6"/>
  <c r="AD26" i="6"/>
  <c r="W26" i="6"/>
  <c r="V26" i="6"/>
  <c r="N26" i="6"/>
  <c r="M26" i="6"/>
  <c r="AG25" i="6"/>
  <c r="AF25" i="6"/>
  <c r="AE25" i="6"/>
  <c r="AD25" i="6"/>
  <c r="W25" i="6"/>
  <c r="V25" i="6"/>
  <c r="N25" i="6"/>
  <c r="M25" i="6"/>
  <c r="AG24" i="6"/>
  <c r="AF24" i="6"/>
  <c r="AE24" i="6"/>
  <c r="AD24" i="6"/>
  <c r="W24" i="6"/>
  <c r="V24" i="6"/>
  <c r="N24" i="6"/>
  <c r="M24" i="6"/>
  <c r="AG23" i="6"/>
  <c r="AF23" i="6"/>
  <c r="AE23" i="6"/>
  <c r="AD23" i="6"/>
  <c r="W23" i="6"/>
  <c r="V23" i="6"/>
  <c r="N23" i="6"/>
  <c r="M23" i="6"/>
  <c r="AG22" i="6"/>
  <c r="AF22" i="6"/>
  <c r="AE22" i="6"/>
  <c r="AD22" i="6"/>
  <c r="W22" i="6"/>
  <c r="V22" i="6"/>
  <c r="N22" i="6"/>
  <c r="M22" i="6"/>
  <c r="AG21" i="6"/>
  <c r="AF21" i="6"/>
  <c r="AE21" i="6"/>
  <c r="AD21" i="6"/>
  <c r="W21" i="6"/>
  <c r="V21" i="6"/>
  <c r="N21" i="6"/>
  <c r="M21" i="6"/>
  <c r="AG20" i="6"/>
  <c r="AF20" i="6"/>
  <c r="AE20" i="6"/>
  <c r="AD20" i="6"/>
  <c r="W20" i="6"/>
  <c r="V20" i="6"/>
  <c r="N20" i="6"/>
  <c r="M20" i="6"/>
  <c r="AG19" i="6"/>
  <c r="AF19" i="6"/>
  <c r="AE19" i="6"/>
  <c r="AD19" i="6"/>
  <c r="W19" i="6"/>
  <c r="V19" i="6"/>
  <c r="N19" i="6"/>
  <c r="M19" i="6"/>
  <c r="AJ317" i="2"/>
  <c r="AD319" i="2"/>
  <c r="AJ319" i="2" s="1"/>
  <c r="AD320" i="2"/>
  <c r="AJ320" i="2" s="1"/>
  <c r="AD321" i="2"/>
  <c r="AJ321" i="2"/>
  <c r="AD322" i="2"/>
  <c r="AJ322" i="2" s="1"/>
  <c r="AD323" i="2"/>
  <c r="AJ323" i="2" s="1"/>
  <c r="AD324" i="2"/>
  <c r="AJ324" i="2" s="1"/>
  <c r="AD325" i="2"/>
  <c r="AJ325" i="2" s="1"/>
  <c r="AD326" i="2"/>
  <c r="AJ326" i="2"/>
  <c r="AD327" i="2"/>
  <c r="AJ327" i="2"/>
  <c r="AD328" i="2"/>
  <c r="AJ328" i="2" s="1"/>
  <c r="AD329" i="2"/>
  <c r="AJ329" i="2" s="1"/>
  <c r="AD330" i="2"/>
  <c r="AJ330" i="2" s="1"/>
  <c r="AD331" i="2"/>
  <c r="AJ331" i="2"/>
  <c r="AD332" i="2"/>
  <c r="AJ332" i="2" s="1"/>
  <c r="AD333" i="2"/>
  <c r="AJ333" i="2" s="1"/>
  <c r="AD334" i="2"/>
  <c r="AJ334" i="2" s="1"/>
  <c r="AD335" i="2"/>
  <c r="AJ335" i="2" s="1"/>
  <c r="AD336" i="2"/>
  <c r="AJ336" i="2" s="1"/>
  <c r="AD337" i="2"/>
  <c r="AJ337" i="2" s="1"/>
  <c r="AD338" i="2"/>
  <c r="AJ338" i="2" s="1"/>
  <c r="AD339" i="2"/>
  <c r="AJ339" i="2"/>
  <c r="AD340" i="2"/>
  <c r="AJ340" i="2"/>
  <c r="AD341" i="2"/>
  <c r="AD342" i="2"/>
  <c r="AJ342" i="2"/>
  <c r="AD343" i="2"/>
  <c r="AJ343" i="2" s="1"/>
  <c r="AD344" i="2"/>
  <c r="AJ344" i="2"/>
  <c r="AD345" i="2"/>
  <c r="AJ345" i="2" s="1"/>
  <c r="AD318" i="2"/>
  <c r="AJ190" i="2"/>
  <c r="AJ191" i="2"/>
  <c r="AJ192" i="2"/>
  <c r="AJ193" i="2"/>
  <c r="AJ194" i="2"/>
  <c r="AJ195" i="2"/>
  <c r="AJ196" i="2"/>
  <c r="AJ197" i="2"/>
  <c r="AJ198" i="2"/>
  <c r="AJ204" i="2"/>
  <c r="AJ205" i="2"/>
  <c r="AJ206" i="2"/>
  <c r="AJ207" i="2"/>
  <c r="AJ208" i="2"/>
  <c r="AJ209" i="2"/>
  <c r="AJ210" i="2"/>
  <c r="AJ216" i="2"/>
  <c r="AJ217" i="2"/>
  <c r="AJ218" i="2"/>
  <c r="AJ219" i="2"/>
  <c r="AJ220" i="2"/>
  <c r="AJ221" i="2"/>
  <c r="AJ222" i="2"/>
  <c r="AJ228" i="2"/>
  <c r="AJ229" i="2"/>
  <c r="AJ230" i="2"/>
  <c r="AJ231" i="2"/>
  <c r="AJ232" i="2"/>
  <c r="AJ278" i="2"/>
  <c r="AJ279" i="2"/>
  <c r="AJ280" i="2"/>
  <c r="AJ281" i="2"/>
  <c r="AJ282" i="2"/>
  <c r="AJ288" i="2"/>
  <c r="AJ289" i="2"/>
  <c r="AJ290" i="2"/>
  <c r="AJ291" i="2"/>
  <c r="AJ292" i="2"/>
  <c r="AJ293" i="2"/>
  <c r="AJ294" i="2"/>
  <c r="AJ300" i="2"/>
  <c r="AJ301" i="2"/>
  <c r="AJ302" i="2"/>
  <c r="AJ303" i="2"/>
  <c r="AJ304" i="2"/>
  <c r="AJ305" i="2"/>
  <c r="AJ306" i="2"/>
  <c r="AJ312" i="2"/>
  <c r="AJ313" i="2"/>
  <c r="AJ314" i="2"/>
  <c r="AJ315" i="2"/>
  <c r="AJ316" i="2"/>
  <c r="T317" i="2"/>
  <c r="J34" i="4"/>
  <c r="K34" i="4"/>
  <c r="I29" i="4"/>
  <c r="I30" i="4"/>
  <c r="I31" i="4"/>
  <c r="I32" i="4"/>
  <c r="I33" i="4"/>
  <c r="I34" i="4"/>
  <c r="I35" i="4"/>
  <c r="I36" i="4"/>
  <c r="J7" i="4"/>
  <c r="K7" i="4"/>
  <c r="J8" i="4"/>
  <c r="K8" i="4"/>
  <c r="J9" i="4"/>
  <c r="K9" i="4"/>
  <c r="J10" i="4"/>
  <c r="K10" i="4"/>
  <c r="J11" i="4"/>
  <c r="K11" i="4"/>
  <c r="J12" i="4"/>
  <c r="K12" i="4"/>
  <c r="J13" i="4"/>
  <c r="K13" i="4"/>
  <c r="J14" i="4"/>
  <c r="K14" i="4"/>
  <c r="J15" i="4"/>
  <c r="J16" i="4"/>
  <c r="J17" i="4"/>
  <c r="K17" i="4"/>
  <c r="J18" i="4"/>
  <c r="K18" i="4"/>
  <c r="J19" i="4"/>
  <c r="K19" i="4"/>
  <c r="J20" i="4"/>
  <c r="K20" i="4"/>
  <c r="J21" i="4"/>
  <c r="K21" i="4"/>
  <c r="J22" i="4"/>
  <c r="K22" i="4"/>
  <c r="J23" i="4"/>
  <c r="K23" i="4"/>
  <c r="J24" i="4"/>
  <c r="K24" i="4"/>
  <c r="J25" i="4"/>
  <c r="K25" i="4"/>
  <c r="J26" i="4"/>
  <c r="K26" i="4"/>
  <c r="J27" i="4"/>
  <c r="J28" i="4"/>
  <c r="J29" i="4"/>
  <c r="K29" i="4"/>
  <c r="J30" i="4"/>
  <c r="K30" i="4"/>
  <c r="J31" i="4"/>
  <c r="K31" i="4"/>
  <c r="J32" i="4"/>
  <c r="K32" i="4"/>
  <c r="J33" i="4"/>
  <c r="K33" i="4"/>
  <c r="J6" i="4"/>
  <c r="K6" i="4"/>
  <c r="S192" i="2"/>
  <c r="S193" i="2"/>
  <c r="S194" i="2"/>
  <c r="S195" i="2"/>
  <c r="S196" i="2"/>
  <c r="S197" i="2"/>
  <c r="S198" i="2"/>
  <c r="S199" i="2"/>
  <c r="S204" i="2"/>
  <c r="S205" i="2"/>
  <c r="S206" i="2"/>
  <c r="S207" i="2"/>
  <c r="S208" i="2"/>
  <c r="S209" i="2"/>
  <c r="S210" i="2"/>
  <c r="S211" i="2"/>
  <c r="S216" i="2"/>
  <c r="S217" i="2"/>
  <c r="S218" i="2"/>
  <c r="S219" i="2"/>
  <c r="S220" i="2"/>
  <c r="S221" i="2"/>
  <c r="S222" i="2"/>
  <c r="S223" i="2"/>
  <c r="S228" i="2"/>
  <c r="S229" i="2"/>
  <c r="S230" i="2"/>
  <c r="S231" i="2"/>
  <c r="S232" i="2"/>
  <c r="S233" i="2"/>
  <c r="S252" i="2"/>
  <c r="S253" i="2"/>
  <c r="S254" i="2"/>
  <c r="S255" i="2"/>
  <c r="S256" i="2"/>
  <c r="S257" i="2"/>
  <c r="S258" i="2"/>
  <c r="S259" i="2"/>
  <c r="S264" i="2"/>
  <c r="S265" i="2"/>
  <c r="S266" i="2"/>
  <c r="S267" i="2"/>
  <c r="S268" i="2"/>
  <c r="S269" i="2"/>
  <c r="S270" i="2"/>
  <c r="S271" i="2"/>
  <c r="S276" i="2"/>
  <c r="S277" i="2"/>
  <c r="S278" i="2"/>
  <c r="S279" i="2"/>
  <c r="S280" i="2"/>
  <c r="S281" i="2"/>
  <c r="S282" i="2"/>
  <c r="S283" i="2"/>
  <c r="S288" i="2"/>
  <c r="S289" i="2"/>
  <c r="S290" i="2"/>
  <c r="S291" i="2"/>
  <c r="S292" i="2"/>
  <c r="S293" i="2"/>
  <c r="S294" i="2"/>
  <c r="S295" i="2"/>
  <c r="S300" i="2"/>
  <c r="S301" i="2"/>
  <c r="S302" i="2"/>
  <c r="S303" i="2"/>
  <c r="S304" i="2"/>
  <c r="S305" i="2"/>
  <c r="S306" i="2"/>
  <c r="S307" i="2"/>
  <c r="S312" i="2"/>
  <c r="S313" i="2"/>
  <c r="S314" i="2"/>
  <c r="S315" i="2"/>
  <c r="S316" i="2"/>
  <c r="S317" i="2"/>
  <c r="S318" i="2"/>
  <c r="S319" i="2"/>
  <c r="S320" i="2"/>
  <c r="S321" i="2"/>
  <c r="S322" i="2"/>
  <c r="S323" i="2"/>
  <c r="S324" i="2"/>
  <c r="S325" i="2"/>
  <c r="S326" i="2"/>
  <c r="S327" i="2"/>
  <c r="S328" i="2"/>
  <c r="S329" i="2"/>
  <c r="S330" i="2"/>
  <c r="S331" i="2"/>
  <c r="S332" i="2"/>
  <c r="S333" i="2"/>
  <c r="S334" i="2"/>
  <c r="S335" i="2"/>
  <c r="S336" i="2"/>
  <c r="S337" i="2"/>
  <c r="S338" i="2"/>
  <c r="S339" i="2"/>
  <c r="S340" i="2"/>
  <c r="S341" i="2"/>
  <c r="S342" i="2"/>
  <c r="S343" i="2"/>
  <c r="S344" i="2"/>
  <c r="S345" i="2"/>
  <c r="S191" i="2"/>
  <c r="O266" i="5"/>
  <c r="V265" i="5"/>
  <c r="T265" i="5"/>
  <c r="R265" i="5"/>
  <c r="O265" i="5"/>
  <c r="V264" i="5"/>
  <c r="T264" i="5"/>
  <c r="R264" i="5"/>
  <c r="O264" i="5"/>
  <c r="V263" i="5"/>
  <c r="T263" i="5"/>
  <c r="R263" i="5"/>
  <c r="O263" i="5"/>
  <c r="H263" i="5"/>
  <c r="V262" i="5"/>
  <c r="T262" i="5"/>
  <c r="R262" i="5"/>
  <c r="O262" i="5"/>
  <c r="H262" i="5"/>
  <c r="B258" i="5"/>
  <c r="B262" i="5"/>
  <c r="A262" i="5"/>
  <c r="V261" i="5"/>
  <c r="T261" i="5"/>
  <c r="R261" i="5"/>
  <c r="O261" i="5"/>
  <c r="H261" i="5"/>
  <c r="B261" i="5"/>
  <c r="V260" i="5"/>
  <c r="T260" i="5"/>
  <c r="R260" i="5"/>
  <c r="O260" i="5"/>
  <c r="H260" i="5"/>
  <c r="B260" i="5"/>
  <c r="V259" i="5"/>
  <c r="T259" i="5"/>
  <c r="R259" i="5"/>
  <c r="O259" i="5"/>
  <c r="H259" i="5"/>
  <c r="B259" i="5"/>
  <c r="V258" i="5"/>
  <c r="T258" i="5"/>
  <c r="R258" i="5"/>
  <c r="O258" i="5"/>
  <c r="H258" i="5"/>
  <c r="V257" i="5"/>
  <c r="T257" i="5"/>
  <c r="R257" i="5"/>
  <c r="O257" i="5"/>
  <c r="H257" i="5"/>
  <c r="V256" i="5"/>
  <c r="T256" i="5"/>
  <c r="R256" i="5"/>
  <c r="O256" i="5"/>
  <c r="H256" i="5"/>
  <c r="V255" i="5"/>
  <c r="T255" i="5"/>
  <c r="R255" i="5"/>
  <c r="O255" i="5"/>
  <c r="H255" i="5"/>
  <c r="V254" i="5"/>
  <c r="T254" i="5"/>
  <c r="R254" i="5"/>
  <c r="O254" i="5"/>
  <c r="H254" i="5"/>
  <c r="V253" i="5"/>
  <c r="T253" i="5"/>
  <c r="R253" i="5"/>
  <c r="O253" i="5"/>
  <c r="H253" i="5"/>
  <c r="V252" i="5"/>
  <c r="T252" i="5"/>
  <c r="R252" i="5"/>
  <c r="O252" i="5"/>
  <c r="H252" i="5"/>
  <c r="V251" i="5"/>
  <c r="T251" i="5"/>
  <c r="R251" i="5"/>
  <c r="O251" i="5"/>
  <c r="H251" i="5"/>
  <c r="V250" i="5"/>
  <c r="T250" i="5"/>
  <c r="R250" i="5"/>
  <c r="O250" i="5"/>
  <c r="H250" i="5"/>
  <c r="V249" i="5"/>
  <c r="T249" i="5"/>
  <c r="R249" i="5"/>
  <c r="O249" i="5"/>
  <c r="H249" i="5"/>
  <c r="V248" i="5"/>
  <c r="T248" i="5"/>
  <c r="R248" i="5"/>
  <c r="O248" i="5"/>
  <c r="H248" i="5"/>
  <c r="V247" i="5"/>
  <c r="T247" i="5"/>
  <c r="R247" i="5"/>
  <c r="O247" i="5"/>
  <c r="H247" i="5"/>
  <c r="V246" i="5"/>
  <c r="T246" i="5"/>
  <c r="R246" i="5"/>
  <c r="O246" i="5"/>
  <c r="H246" i="5"/>
  <c r="V245" i="5"/>
  <c r="T245" i="5"/>
  <c r="R245" i="5"/>
  <c r="O245" i="5"/>
  <c r="H245" i="5"/>
  <c r="V244" i="5"/>
  <c r="T244" i="5"/>
  <c r="R244" i="5"/>
  <c r="O244" i="5"/>
  <c r="H244" i="5"/>
  <c r="V243" i="5"/>
  <c r="T243" i="5"/>
  <c r="R243" i="5"/>
  <c r="O243" i="5"/>
  <c r="H243" i="5"/>
  <c r="V242" i="5"/>
  <c r="T242" i="5"/>
  <c r="R242" i="5"/>
  <c r="O242" i="5"/>
  <c r="H242" i="5"/>
  <c r="V241" i="5"/>
  <c r="T241" i="5"/>
  <c r="R241" i="5"/>
  <c r="O241" i="5"/>
  <c r="H241" i="5"/>
  <c r="V240" i="5"/>
  <c r="T240" i="5"/>
  <c r="R240" i="5"/>
  <c r="O240" i="5"/>
  <c r="H240" i="5"/>
  <c r="V239" i="5"/>
  <c r="T239" i="5"/>
  <c r="R239" i="5"/>
  <c r="O239" i="5"/>
  <c r="H239" i="5"/>
  <c r="V238" i="5"/>
  <c r="T238" i="5"/>
  <c r="R238" i="5"/>
  <c r="O238" i="5"/>
  <c r="H238" i="5"/>
  <c r="V237" i="5"/>
  <c r="T237" i="5"/>
  <c r="R237" i="5"/>
  <c r="O237" i="5"/>
  <c r="H237" i="5"/>
  <c r="V236" i="5"/>
  <c r="T236" i="5"/>
  <c r="R236" i="5"/>
  <c r="O236" i="5"/>
  <c r="H236" i="5"/>
  <c r="V235" i="5"/>
  <c r="T235" i="5"/>
  <c r="R235" i="5"/>
  <c r="O235" i="5"/>
  <c r="H235" i="5"/>
  <c r="V234" i="5"/>
  <c r="T234" i="5"/>
  <c r="R234" i="5"/>
  <c r="O234" i="5"/>
  <c r="H234" i="5"/>
  <c r="V233" i="5"/>
  <c r="T233" i="5"/>
  <c r="R233" i="5"/>
  <c r="O233" i="5"/>
  <c r="H233" i="5"/>
  <c r="V232" i="5"/>
  <c r="T232" i="5"/>
  <c r="R232" i="5"/>
  <c r="O232" i="5"/>
  <c r="H232" i="5"/>
  <c r="V231" i="5"/>
  <c r="T231" i="5"/>
  <c r="R231" i="5"/>
  <c r="O231" i="5"/>
  <c r="H231" i="5"/>
  <c r="V230" i="5"/>
  <c r="T230" i="5"/>
  <c r="R230" i="5"/>
  <c r="O230" i="5"/>
  <c r="H230" i="5"/>
  <c r="A30" i="5"/>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V229" i="5"/>
  <c r="T229" i="5"/>
  <c r="R229" i="5"/>
  <c r="O229" i="5"/>
  <c r="H229" i="5"/>
  <c r="V228" i="5"/>
  <c r="T228" i="5"/>
  <c r="R228" i="5"/>
  <c r="O228" i="5"/>
  <c r="H228" i="5"/>
  <c r="V227" i="5"/>
  <c r="T227" i="5"/>
  <c r="R227" i="5"/>
  <c r="O227" i="5"/>
  <c r="H227" i="5"/>
  <c r="V226" i="5"/>
  <c r="T226" i="5"/>
  <c r="R226" i="5"/>
  <c r="O226" i="5"/>
  <c r="H226" i="5"/>
  <c r="V225" i="5"/>
  <c r="T225" i="5"/>
  <c r="R225" i="5"/>
  <c r="O225" i="5"/>
  <c r="H225" i="5"/>
  <c r="V224" i="5"/>
  <c r="T224" i="5"/>
  <c r="R224" i="5"/>
  <c r="O224" i="5"/>
  <c r="H224" i="5"/>
  <c r="V223" i="5"/>
  <c r="T223" i="5"/>
  <c r="R223" i="5"/>
  <c r="O223" i="5"/>
  <c r="H223" i="5"/>
  <c r="V222" i="5"/>
  <c r="T222" i="5"/>
  <c r="R222" i="5"/>
  <c r="O222" i="5"/>
  <c r="H222" i="5"/>
  <c r="V221" i="5"/>
  <c r="T221" i="5"/>
  <c r="R221" i="5"/>
  <c r="O221" i="5"/>
  <c r="H221" i="5"/>
  <c r="V220" i="5"/>
  <c r="T220" i="5"/>
  <c r="R220" i="5"/>
  <c r="O220" i="5"/>
  <c r="H220" i="5"/>
  <c r="V219" i="5"/>
  <c r="T219" i="5"/>
  <c r="R219" i="5"/>
  <c r="O219" i="5"/>
  <c r="H219" i="5"/>
  <c r="V218" i="5"/>
  <c r="T218" i="5"/>
  <c r="R218" i="5"/>
  <c r="O218" i="5"/>
  <c r="H218" i="5"/>
  <c r="V217" i="5"/>
  <c r="T217" i="5"/>
  <c r="R217" i="5"/>
  <c r="O217" i="5"/>
  <c r="H217" i="5"/>
  <c r="V216" i="5"/>
  <c r="T216" i="5"/>
  <c r="R216" i="5"/>
  <c r="O216" i="5"/>
  <c r="H216" i="5"/>
  <c r="V215" i="5"/>
  <c r="T215" i="5"/>
  <c r="R215" i="5"/>
  <c r="O215" i="5"/>
  <c r="H215" i="5"/>
  <c r="V214" i="5"/>
  <c r="T214" i="5"/>
  <c r="R214" i="5"/>
  <c r="O214" i="5"/>
  <c r="H214" i="5"/>
  <c r="V213" i="5"/>
  <c r="T213" i="5"/>
  <c r="R213" i="5"/>
  <c r="O213" i="5"/>
  <c r="H213" i="5"/>
  <c r="V212" i="5"/>
  <c r="T212" i="5"/>
  <c r="R212" i="5"/>
  <c r="O212" i="5"/>
  <c r="H212" i="5"/>
  <c r="V211" i="5"/>
  <c r="T211" i="5"/>
  <c r="R211" i="5"/>
  <c r="O211" i="5"/>
  <c r="H211" i="5"/>
  <c r="V210" i="5"/>
  <c r="T210" i="5"/>
  <c r="R210" i="5"/>
  <c r="O210" i="5"/>
  <c r="H210" i="5"/>
  <c r="V209" i="5"/>
  <c r="T209" i="5"/>
  <c r="R209" i="5"/>
  <c r="O209" i="5"/>
  <c r="H209" i="5"/>
  <c r="V208" i="5"/>
  <c r="T208" i="5"/>
  <c r="R208" i="5"/>
  <c r="O208" i="5"/>
  <c r="H208" i="5"/>
  <c r="V207" i="5"/>
  <c r="T207" i="5"/>
  <c r="R207" i="5"/>
  <c r="O207" i="5"/>
  <c r="H207" i="5"/>
  <c r="V206" i="5"/>
  <c r="T206" i="5"/>
  <c r="R206" i="5"/>
  <c r="O206" i="5"/>
  <c r="H206" i="5"/>
  <c r="V205" i="5"/>
  <c r="T205" i="5"/>
  <c r="R205" i="5"/>
  <c r="O205" i="5"/>
  <c r="H205" i="5"/>
  <c r="V204" i="5"/>
  <c r="T204" i="5"/>
  <c r="R204" i="5"/>
  <c r="O204" i="5"/>
  <c r="H204" i="5"/>
  <c r="V203" i="5"/>
  <c r="T203" i="5"/>
  <c r="R203" i="5"/>
  <c r="O203" i="5"/>
  <c r="H203" i="5"/>
  <c r="V202" i="5"/>
  <c r="T202" i="5"/>
  <c r="R202" i="5"/>
  <c r="O202" i="5"/>
  <c r="H202" i="5"/>
  <c r="V201" i="5"/>
  <c r="T201" i="5"/>
  <c r="R201" i="5"/>
  <c r="O201" i="5"/>
  <c r="H201" i="5"/>
  <c r="V200" i="5"/>
  <c r="T200" i="5"/>
  <c r="R200" i="5"/>
  <c r="O200" i="5"/>
  <c r="H200" i="5"/>
  <c r="V199" i="5"/>
  <c r="T199" i="5"/>
  <c r="R199" i="5"/>
  <c r="O199" i="5"/>
  <c r="H199" i="5"/>
  <c r="V198" i="5"/>
  <c r="T198" i="5"/>
  <c r="R198" i="5"/>
  <c r="O198" i="5"/>
  <c r="H198" i="5"/>
  <c r="V197" i="5"/>
  <c r="T197" i="5"/>
  <c r="R197" i="5"/>
  <c r="O197" i="5"/>
  <c r="H197" i="5"/>
  <c r="V196" i="5"/>
  <c r="T196" i="5"/>
  <c r="R196" i="5"/>
  <c r="O196" i="5"/>
  <c r="H196" i="5"/>
  <c r="V195" i="5"/>
  <c r="T195" i="5"/>
  <c r="R195" i="5"/>
  <c r="O195" i="5"/>
  <c r="H195" i="5"/>
  <c r="V194" i="5"/>
  <c r="T194" i="5"/>
  <c r="R194" i="5"/>
  <c r="O194" i="5"/>
  <c r="H194" i="5"/>
  <c r="V193" i="5"/>
  <c r="T193" i="5"/>
  <c r="R193" i="5"/>
  <c r="O193" i="5"/>
  <c r="H193" i="5"/>
  <c r="V192" i="5"/>
  <c r="T192" i="5"/>
  <c r="R192" i="5"/>
  <c r="O192" i="5"/>
  <c r="H192" i="5"/>
  <c r="V191" i="5"/>
  <c r="T191" i="5"/>
  <c r="R191" i="5"/>
  <c r="O191" i="5"/>
  <c r="H191" i="5"/>
  <c r="V190" i="5"/>
  <c r="T190" i="5"/>
  <c r="R190" i="5"/>
  <c r="O190" i="5"/>
  <c r="H190" i="5"/>
  <c r="V189" i="5"/>
  <c r="T189" i="5"/>
  <c r="R189" i="5"/>
  <c r="O189" i="5"/>
  <c r="H189" i="5"/>
  <c r="V188" i="5"/>
  <c r="T188" i="5"/>
  <c r="R188" i="5"/>
  <c r="O188" i="5"/>
  <c r="H188" i="5"/>
  <c r="V187" i="5"/>
  <c r="T187" i="5"/>
  <c r="R187" i="5"/>
  <c r="O187" i="5"/>
  <c r="H187" i="5"/>
  <c r="V186" i="5"/>
  <c r="T186" i="5"/>
  <c r="R186" i="5"/>
  <c r="O186" i="5"/>
  <c r="H186" i="5"/>
  <c r="V185" i="5"/>
  <c r="T185" i="5"/>
  <c r="R185" i="5"/>
  <c r="O185" i="5"/>
  <c r="H185" i="5"/>
  <c r="V184" i="5"/>
  <c r="T184" i="5"/>
  <c r="R184" i="5"/>
  <c r="O184" i="5"/>
  <c r="H184" i="5"/>
  <c r="V183" i="5"/>
  <c r="T183" i="5"/>
  <c r="R183" i="5"/>
  <c r="O183" i="5"/>
  <c r="H183" i="5"/>
  <c r="V182" i="5"/>
  <c r="T182" i="5"/>
  <c r="R182" i="5"/>
  <c r="O182" i="5"/>
  <c r="H182" i="5"/>
  <c r="V181" i="5"/>
  <c r="T181" i="5"/>
  <c r="R181" i="5"/>
  <c r="O181" i="5"/>
  <c r="T137" i="5"/>
  <c r="H160" i="5" s="1"/>
  <c r="T138" i="5"/>
  <c r="H162" i="5" s="1"/>
  <c r="T139" i="5"/>
  <c r="T140" i="5"/>
  <c r="T141" i="5"/>
  <c r="T142" i="5"/>
  <c r="T143" i="5"/>
  <c r="H158" i="5" s="1"/>
  <c r="T144" i="5"/>
  <c r="T145" i="5"/>
  <c r="T146" i="5"/>
  <c r="T147" i="5"/>
  <c r="T148" i="5"/>
  <c r="T149" i="5"/>
  <c r="T150" i="5"/>
  <c r="T151" i="5"/>
  <c r="T152" i="5"/>
  <c r="T153" i="5"/>
  <c r="T154" i="5"/>
  <c r="T155" i="5"/>
  <c r="T156" i="5"/>
  <c r="T157" i="5"/>
  <c r="H178" i="5" s="1"/>
  <c r="T158" i="5"/>
  <c r="T159" i="5"/>
  <c r="T160" i="5"/>
  <c r="T161" i="5"/>
  <c r="T162" i="5"/>
  <c r="T163" i="5"/>
  <c r="T164" i="5"/>
  <c r="T165" i="5"/>
  <c r="T166" i="5"/>
  <c r="T167" i="5"/>
  <c r="T168" i="5"/>
  <c r="T169" i="5"/>
  <c r="T170" i="5"/>
  <c r="T171" i="5"/>
  <c r="T172" i="5"/>
  <c r="T173" i="5"/>
  <c r="T174" i="5"/>
  <c r="T175" i="5"/>
  <c r="T176" i="5"/>
  <c r="T177" i="5"/>
  <c r="T178" i="5"/>
  <c r="T179" i="5"/>
  <c r="T180" i="5"/>
  <c r="V180" i="5"/>
  <c r="R180" i="5"/>
  <c r="O180" i="5"/>
  <c r="V179" i="5"/>
  <c r="R179" i="5"/>
  <c r="O179" i="5"/>
  <c r="V178" i="5"/>
  <c r="R178" i="5"/>
  <c r="O178" i="5"/>
  <c r="V177" i="5"/>
  <c r="R177" i="5"/>
  <c r="O177" i="5"/>
  <c r="V176" i="5"/>
  <c r="R176" i="5"/>
  <c r="O176" i="5"/>
  <c r="V175" i="5"/>
  <c r="R175" i="5"/>
  <c r="O175" i="5"/>
  <c r="V174" i="5"/>
  <c r="R174" i="5"/>
  <c r="O174" i="5"/>
  <c r="V173" i="5"/>
  <c r="R173" i="5"/>
  <c r="O173" i="5"/>
  <c r="V172" i="5"/>
  <c r="R172" i="5"/>
  <c r="O172" i="5"/>
  <c r="V171" i="5"/>
  <c r="R171" i="5"/>
  <c r="O171" i="5"/>
  <c r="V170" i="5"/>
  <c r="R170" i="5"/>
  <c r="O170" i="5"/>
  <c r="V169" i="5"/>
  <c r="R169" i="5"/>
  <c r="O169" i="5"/>
  <c r="V168" i="5"/>
  <c r="R168" i="5"/>
  <c r="O168" i="5"/>
  <c r="V167" i="5"/>
  <c r="R167" i="5"/>
  <c r="O167" i="5"/>
  <c r="V166" i="5"/>
  <c r="R166" i="5"/>
  <c r="O166" i="5"/>
  <c r="V165" i="5"/>
  <c r="R165" i="5"/>
  <c r="V164" i="5"/>
  <c r="R164" i="5"/>
  <c r="V163" i="5"/>
  <c r="R163" i="5"/>
  <c r="V162" i="5"/>
  <c r="R162" i="5"/>
  <c r="V161" i="5"/>
  <c r="R161" i="5"/>
  <c r="V160" i="5"/>
  <c r="R160" i="5"/>
  <c r="V159" i="5"/>
  <c r="R159" i="5"/>
  <c r="V158" i="5"/>
  <c r="R158" i="5"/>
  <c r="V157" i="5"/>
  <c r="R157" i="5"/>
  <c r="V156" i="5"/>
  <c r="R156" i="5"/>
  <c r="V155" i="5"/>
  <c r="R155" i="5"/>
  <c r="V154" i="5"/>
  <c r="R154" i="5"/>
  <c r="V153" i="5"/>
  <c r="R153" i="5"/>
  <c r="V152" i="5"/>
  <c r="R152" i="5"/>
  <c r="I106" i="5"/>
  <c r="I107" i="5" s="1"/>
  <c r="V151" i="5"/>
  <c r="R151" i="5"/>
  <c r="V150" i="5"/>
  <c r="R150" i="5"/>
  <c r="V149" i="5"/>
  <c r="R149" i="5"/>
  <c r="V148" i="5"/>
  <c r="R148" i="5"/>
  <c r="V147" i="5"/>
  <c r="R147" i="5"/>
  <c r="V146" i="5"/>
  <c r="R146" i="5"/>
  <c r="V145" i="5"/>
  <c r="R145" i="5"/>
  <c r="V144" i="5"/>
  <c r="R144" i="5"/>
  <c r="V143" i="5"/>
  <c r="R143" i="5"/>
  <c r="V142" i="5"/>
  <c r="R142" i="5"/>
  <c r="V141" i="5"/>
  <c r="R141" i="5"/>
  <c r="V140" i="5"/>
  <c r="R140" i="5"/>
  <c r="V139" i="5"/>
  <c r="R139" i="5"/>
  <c r="V138" i="5"/>
  <c r="R138" i="5"/>
  <c r="V137" i="5"/>
  <c r="R137" i="5"/>
  <c r="V136" i="5"/>
  <c r="T136" i="5"/>
  <c r="R136" i="5"/>
  <c r="R117" i="5"/>
  <c r="R118" i="5"/>
  <c r="R119" i="5"/>
  <c r="R120" i="5"/>
  <c r="R121" i="5"/>
  <c r="R122" i="5"/>
  <c r="R123" i="5"/>
  <c r="R124" i="5"/>
  <c r="R125" i="5"/>
  <c r="R126" i="5"/>
  <c r="R127" i="5"/>
  <c r="R128" i="5"/>
  <c r="R129" i="5"/>
  <c r="R130" i="5"/>
  <c r="R131" i="5"/>
  <c r="R132" i="5"/>
  <c r="R133" i="5"/>
  <c r="R134" i="5"/>
  <c r="R135" i="5"/>
  <c r="V135" i="5"/>
  <c r="T135" i="5"/>
  <c r="V134" i="5"/>
  <c r="T134" i="5"/>
  <c r="V133" i="5"/>
  <c r="T133" i="5"/>
  <c r="V132" i="5"/>
  <c r="T132" i="5"/>
  <c r="V131" i="5"/>
  <c r="T131" i="5"/>
  <c r="V130" i="5"/>
  <c r="T130" i="5"/>
  <c r="V129" i="5"/>
  <c r="T129" i="5"/>
  <c r="V128" i="5"/>
  <c r="T128" i="5"/>
  <c r="V127" i="5"/>
  <c r="T127" i="5"/>
  <c r="V126" i="5"/>
  <c r="T126" i="5"/>
  <c r="V125" i="5"/>
  <c r="T125" i="5"/>
  <c r="V124" i="5"/>
  <c r="T124" i="5"/>
  <c r="V123" i="5"/>
  <c r="T123" i="5"/>
  <c r="V122" i="5"/>
  <c r="T122" i="5"/>
  <c r="V121" i="5"/>
  <c r="T121" i="5"/>
  <c r="V120" i="5"/>
  <c r="T120" i="5"/>
  <c r="V119" i="5"/>
  <c r="T119" i="5"/>
  <c r="V118" i="5"/>
  <c r="T118" i="5"/>
  <c r="V117" i="5"/>
  <c r="V116" i="5"/>
  <c r="R116" i="5"/>
  <c r="V26" i="5"/>
  <c r="V27" i="5"/>
  <c r="H86" i="5" s="1"/>
  <c r="V28" i="5"/>
  <c r="H90" i="5" s="1"/>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5" i="5"/>
  <c r="V86" i="5"/>
  <c r="V87" i="5"/>
  <c r="V88" i="5"/>
  <c r="V89" i="5"/>
  <c r="V90" i="5"/>
  <c r="V91" i="5"/>
  <c r="V92" i="5"/>
  <c r="V93" i="5"/>
  <c r="V94" i="5"/>
  <c r="V95" i="5"/>
  <c r="V96" i="5"/>
  <c r="V97" i="5"/>
  <c r="V98" i="5"/>
  <c r="V99" i="5"/>
  <c r="V100" i="5"/>
  <c r="V101" i="5"/>
  <c r="V102" i="5"/>
  <c r="V103" i="5"/>
  <c r="V104" i="5"/>
  <c r="V105" i="5"/>
  <c r="V106" i="5"/>
  <c r="V107" i="5"/>
  <c r="V108" i="5"/>
  <c r="V109" i="5"/>
  <c r="V110" i="5"/>
  <c r="V111" i="5"/>
  <c r="V112" i="5"/>
  <c r="V113" i="5"/>
  <c r="V114" i="5"/>
  <c r="V115" i="5"/>
  <c r="R115" i="5"/>
  <c r="R114" i="5"/>
  <c r="R113" i="5"/>
  <c r="R112" i="5"/>
  <c r="R111" i="5"/>
  <c r="R110" i="5"/>
  <c r="R109" i="5"/>
  <c r="R108" i="5"/>
  <c r="R107" i="5"/>
  <c r="R106" i="5"/>
  <c r="O106" i="5"/>
  <c r="R105" i="5"/>
  <c r="O105" i="5"/>
  <c r="R104" i="5"/>
  <c r="O104" i="5"/>
  <c r="R103" i="5"/>
  <c r="R102" i="5"/>
  <c r="O102" i="5"/>
  <c r="R101" i="5"/>
  <c r="O101" i="5"/>
  <c r="R100" i="5"/>
  <c r="O100" i="5"/>
  <c r="R99" i="5"/>
  <c r="O99" i="5"/>
  <c r="R98" i="5"/>
  <c r="O98" i="5"/>
  <c r="R97" i="5"/>
  <c r="O97" i="5"/>
  <c r="C96" i="5"/>
  <c r="R96" i="5"/>
  <c r="O96" i="5"/>
  <c r="R95" i="5"/>
  <c r="O95" i="5"/>
  <c r="R94" i="5"/>
  <c r="O94" i="5"/>
  <c r="C93" i="5"/>
  <c r="R93" i="5"/>
  <c r="O93" i="5"/>
  <c r="R92" i="5"/>
  <c r="O92" i="5"/>
  <c r="R91" i="5"/>
  <c r="O91" i="5"/>
  <c r="R90" i="5"/>
  <c r="O90" i="5"/>
  <c r="R89" i="5"/>
  <c r="O89" i="5"/>
  <c r="R88" i="5"/>
  <c r="O88" i="5"/>
  <c r="R87" i="5"/>
  <c r="O87" i="5"/>
  <c r="R86" i="5"/>
  <c r="O86" i="5"/>
  <c r="R85" i="5"/>
  <c r="O85" i="5"/>
  <c r="R84" i="5"/>
  <c r="O84" i="5"/>
  <c r="R83" i="5"/>
  <c r="O83" i="5"/>
  <c r="R82" i="5"/>
  <c r="O82" i="5"/>
  <c r="R81" i="5"/>
  <c r="O81" i="5"/>
  <c r="R80" i="5"/>
  <c r="O80" i="5"/>
  <c r="R79" i="5"/>
  <c r="O79" i="5"/>
  <c r="R78" i="5"/>
  <c r="O78" i="5"/>
  <c r="R77" i="5"/>
  <c r="O77" i="5"/>
  <c r="R76" i="5"/>
  <c r="O76" i="5"/>
  <c r="R75" i="5"/>
  <c r="O75" i="5"/>
  <c r="R74" i="5"/>
  <c r="O74" i="5"/>
  <c r="R73" i="5"/>
  <c r="O73" i="5"/>
  <c r="R72" i="5"/>
  <c r="O72" i="5"/>
  <c r="R71" i="5"/>
  <c r="O71" i="5"/>
  <c r="R70" i="5"/>
  <c r="O70" i="5"/>
  <c r="R69" i="5"/>
  <c r="O69" i="5"/>
  <c r="R68" i="5"/>
  <c r="O68" i="5"/>
  <c r="R67" i="5"/>
  <c r="O67" i="5"/>
  <c r="R66" i="5"/>
  <c r="O66" i="5"/>
  <c r="R65" i="5"/>
  <c r="O65" i="5"/>
  <c r="R64" i="5"/>
  <c r="O64" i="5"/>
  <c r="R63" i="5"/>
  <c r="O63" i="5"/>
  <c r="R62" i="5"/>
  <c r="O62" i="5"/>
  <c r="R61" i="5"/>
  <c r="O61" i="5"/>
  <c r="R60" i="5"/>
  <c r="O60" i="5"/>
  <c r="R59" i="5"/>
  <c r="O59" i="5"/>
  <c r="R58" i="5"/>
  <c r="O58" i="5"/>
  <c r="R57" i="5"/>
  <c r="O57" i="5"/>
  <c r="R56" i="5"/>
  <c r="O56" i="5"/>
  <c r="R55" i="5"/>
  <c r="O55" i="5"/>
  <c r="R54" i="5"/>
  <c r="O54" i="5"/>
  <c r="R53" i="5"/>
  <c r="O53" i="5"/>
  <c r="R52" i="5"/>
  <c r="O52" i="5"/>
  <c r="R51" i="5"/>
  <c r="O51" i="5"/>
  <c r="R50" i="5"/>
  <c r="O50" i="5"/>
  <c r="R49" i="5"/>
  <c r="O49" i="5"/>
  <c r="R48" i="5"/>
  <c r="O48" i="5"/>
  <c r="R47" i="5"/>
  <c r="O47" i="5"/>
  <c r="R46" i="5"/>
  <c r="O46" i="5"/>
  <c r="R45" i="5"/>
  <c r="O45" i="5"/>
  <c r="R44" i="5"/>
  <c r="O44" i="5"/>
  <c r="R43" i="5"/>
  <c r="O43" i="5"/>
  <c r="R42" i="5"/>
  <c r="O42" i="5"/>
  <c r="R41" i="5"/>
  <c r="O41" i="5"/>
  <c r="R40" i="5"/>
  <c r="O40" i="5"/>
  <c r="R39" i="5"/>
  <c r="O39" i="5"/>
  <c r="R38" i="5"/>
  <c r="O38" i="5"/>
  <c r="R37" i="5"/>
  <c r="O37" i="5"/>
  <c r="R36" i="5"/>
  <c r="O36" i="5"/>
  <c r="R35" i="5"/>
  <c r="O35" i="5"/>
  <c r="R34" i="5"/>
  <c r="O34" i="5"/>
  <c r="R33" i="5"/>
  <c r="O33" i="5"/>
  <c r="R32" i="5"/>
  <c r="O32" i="5"/>
  <c r="R31" i="5"/>
  <c r="O31" i="5"/>
  <c r="R30" i="5"/>
  <c r="O30" i="5"/>
  <c r="R29" i="5"/>
  <c r="O29" i="5"/>
  <c r="R28" i="5"/>
  <c r="O28" i="5"/>
  <c r="R27" i="5"/>
  <c r="O27" i="5"/>
  <c r="R26" i="5"/>
  <c r="O26" i="5"/>
  <c r="V25" i="5"/>
  <c r="R25" i="5"/>
  <c r="O25" i="5"/>
  <c r="V24" i="5"/>
  <c r="R24" i="5"/>
  <c r="O24" i="5"/>
  <c r="V23" i="5"/>
  <c r="R23" i="5"/>
  <c r="O23" i="5"/>
  <c r="V22" i="5"/>
  <c r="R22" i="5"/>
  <c r="O22" i="5"/>
  <c r="A22" i="5"/>
  <c r="V21" i="5"/>
  <c r="R21" i="5"/>
  <c r="O21" i="5"/>
  <c r="V20" i="5"/>
  <c r="R20" i="5"/>
  <c r="O20" i="5"/>
  <c r="V19" i="5"/>
  <c r="R19" i="5"/>
  <c r="O19" i="5"/>
  <c r="V18" i="5"/>
  <c r="R18" i="5"/>
  <c r="O18" i="5"/>
  <c r="A18" i="5"/>
  <c r="A14" i="5" s="1"/>
  <c r="A10" i="5" s="1"/>
  <c r="V17" i="5"/>
  <c r="R17" i="5"/>
  <c r="O17" i="5"/>
  <c r="V16" i="5"/>
  <c r="R16" i="5"/>
  <c r="O16" i="5"/>
  <c r="V15" i="5"/>
  <c r="R15" i="5"/>
  <c r="O15" i="5"/>
  <c r="V14" i="5"/>
  <c r="R14" i="5"/>
  <c r="O14" i="5"/>
  <c r="V13" i="5"/>
  <c r="R13" i="5"/>
  <c r="O13" i="5"/>
  <c r="V12" i="5"/>
  <c r="R12" i="5"/>
  <c r="O12" i="5"/>
  <c r="V11" i="5"/>
  <c r="R11" i="5"/>
  <c r="O11" i="5"/>
  <c r="V10" i="5"/>
  <c r="R10" i="5"/>
  <c r="O10" i="5"/>
  <c r="I14" i="4"/>
  <c r="I15" i="4"/>
  <c r="I16" i="4"/>
  <c r="I17" i="4"/>
  <c r="I18" i="4"/>
  <c r="I19" i="4"/>
  <c r="I20" i="4"/>
  <c r="I21" i="4"/>
  <c r="I22" i="4"/>
  <c r="I23" i="4"/>
  <c r="I24" i="4"/>
  <c r="I25" i="4"/>
  <c r="I26" i="4"/>
  <c r="I27" i="4"/>
  <c r="I28" i="4"/>
  <c r="I13" i="4"/>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H159" i="3"/>
  <c r="AA164" i="1"/>
  <c r="AD164" i="1"/>
  <c r="AF164" i="1"/>
  <c r="C159" i="3"/>
  <c r="B159" i="3"/>
  <c r="AA163" i="1"/>
  <c r="AD163" i="1"/>
  <c r="AG163" i="1"/>
  <c r="E158" i="3" s="1"/>
  <c r="H158" i="3"/>
  <c r="B158" i="3"/>
  <c r="M158" i="3"/>
  <c r="AF163" i="1"/>
  <c r="C158" i="3"/>
  <c r="E342" i="2"/>
  <c r="D156" i="3" s="1"/>
  <c r="AA162" i="1"/>
  <c r="AD162" i="1"/>
  <c r="H157" i="3"/>
  <c r="B157" i="3"/>
  <c r="M157" i="3"/>
  <c r="AF162" i="1"/>
  <c r="C157" i="3"/>
  <c r="E341" i="2"/>
  <c r="D155" i="3" s="1"/>
  <c r="K156" i="3" s="1"/>
  <c r="AA161" i="1"/>
  <c r="AD161" i="1"/>
  <c r="AG161" i="1"/>
  <c r="E156" i="3" s="1"/>
  <c r="H156" i="3"/>
  <c r="B156" i="3"/>
  <c r="M156" i="3"/>
  <c r="AF161" i="1"/>
  <c r="C156" i="3"/>
  <c r="E340" i="2"/>
  <c r="D154" i="3"/>
  <c r="L155" i="3" s="1"/>
  <c r="AA160" i="1"/>
  <c r="AD160" i="1"/>
  <c r="AG160" i="1"/>
  <c r="E155" i="3" s="1"/>
  <c r="H155" i="3"/>
  <c r="B155" i="3"/>
  <c r="M155" i="3"/>
  <c r="AF160" i="1"/>
  <c r="C155" i="3"/>
  <c r="E339" i="2"/>
  <c r="D153" i="3" s="1"/>
  <c r="AA159" i="1"/>
  <c r="AD159" i="1"/>
  <c r="AG159" i="1"/>
  <c r="E154" i="3" s="1"/>
  <c r="H154" i="3"/>
  <c r="B154" i="3"/>
  <c r="M154" i="3"/>
  <c r="AF159" i="1"/>
  <c r="C154" i="3"/>
  <c r="E338" i="2"/>
  <c r="D152" i="3" s="1"/>
  <c r="AA158" i="1"/>
  <c r="AD158" i="1"/>
  <c r="AG158" i="1"/>
  <c r="E153" i="3" s="1"/>
  <c r="H153" i="3"/>
  <c r="B153" i="3"/>
  <c r="M153" i="3"/>
  <c r="AF158" i="1"/>
  <c r="C153" i="3"/>
  <c r="E337" i="2"/>
  <c r="D151" i="3" s="1"/>
  <c r="L152" i="3" s="1"/>
  <c r="AA157" i="1"/>
  <c r="AD157" i="1"/>
  <c r="AG157" i="1"/>
  <c r="E152" i="3"/>
  <c r="H152" i="3"/>
  <c r="B152" i="3"/>
  <c r="M152" i="3"/>
  <c r="AF157" i="1"/>
  <c r="C152" i="3"/>
  <c r="E336" i="2"/>
  <c r="D150" i="3" s="1"/>
  <c r="AA156" i="1"/>
  <c r="AD156" i="1"/>
  <c r="AG156" i="1"/>
  <c r="E151" i="3" s="1"/>
  <c r="H151" i="3"/>
  <c r="B151" i="3"/>
  <c r="M151" i="3"/>
  <c r="AF156" i="1"/>
  <c r="C151" i="3"/>
  <c r="E335" i="2"/>
  <c r="D149" i="3" s="1"/>
  <c r="K150" i="3" s="1"/>
  <c r="AA155" i="1"/>
  <c r="AD155" i="1"/>
  <c r="AG155" i="1"/>
  <c r="E150" i="3" s="1"/>
  <c r="H150" i="3"/>
  <c r="L150" i="3"/>
  <c r="B150" i="3"/>
  <c r="M150" i="3"/>
  <c r="AF155" i="1"/>
  <c r="C150" i="3"/>
  <c r="AA154" i="1"/>
  <c r="AD154" i="1"/>
  <c r="H149" i="3"/>
  <c r="B149" i="3"/>
  <c r="M149" i="3"/>
  <c r="AF154" i="1"/>
  <c r="C149" i="3"/>
  <c r="AA153" i="1"/>
  <c r="AD153" i="1"/>
  <c r="H148" i="3"/>
  <c r="B148" i="3"/>
  <c r="M148" i="3"/>
  <c r="AF153" i="1"/>
  <c r="C148" i="3"/>
  <c r="AA152" i="1"/>
  <c r="AD152" i="1"/>
  <c r="H147" i="3"/>
  <c r="B147" i="3"/>
  <c r="M147" i="3"/>
  <c r="AF152" i="1"/>
  <c r="C147" i="3"/>
  <c r="AA151" i="1"/>
  <c r="AD151" i="1"/>
  <c r="AG151" i="1"/>
  <c r="E146" i="3" s="1"/>
  <c r="J146" i="3" s="1"/>
  <c r="H146" i="3"/>
  <c r="B146" i="3"/>
  <c r="M146" i="3"/>
  <c r="AF151" i="1"/>
  <c r="C146" i="3"/>
  <c r="E330" i="2"/>
  <c r="D144" i="3" s="1"/>
  <c r="O145" i="3" s="1"/>
  <c r="AA150" i="1"/>
  <c r="AD150" i="1"/>
  <c r="H145" i="3"/>
  <c r="B145" i="3"/>
  <c r="M145" i="3"/>
  <c r="AF150" i="1"/>
  <c r="C145" i="3"/>
  <c r="E329" i="2"/>
  <c r="D143" i="3" s="1"/>
  <c r="L144" i="3" s="1"/>
  <c r="AA149" i="1"/>
  <c r="AD149" i="1"/>
  <c r="AG149" i="1"/>
  <c r="E144" i="3" s="1"/>
  <c r="H144" i="3"/>
  <c r="B144" i="3"/>
  <c r="M144" i="3"/>
  <c r="AF149" i="1"/>
  <c r="C144" i="3"/>
  <c r="E328" i="2"/>
  <c r="D142" i="3" s="1"/>
  <c r="AA148" i="1"/>
  <c r="AD148" i="1"/>
  <c r="AG148" i="1"/>
  <c r="E143" i="3" s="1"/>
  <c r="H143" i="3"/>
  <c r="B143" i="3"/>
  <c r="M143" i="3"/>
  <c r="AF148" i="1"/>
  <c r="C143" i="3"/>
  <c r="E319" i="2"/>
  <c r="D133" i="3" s="1"/>
  <c r="K134" i="3" s="1"/>
  <c r="E318" i="2"/>
  <c r="D132" i="3" s="1"/>
  <c r="E323" i="2"/>
  <c r="D137" i="3" s="1"/>
  <c r="E324" i="2"/>
  <c r="D138" i="3" s="1"/>
  <c r="E325" i="2"/>
  <c r="D139" i="3"/>
  <c r="O139" i="3" s="1"/>
  <c r="E326" i="2"/>
  <c r="D140" i="3"/>
  <c r="O140" i="3" s="1"/>
  <c r="E327" i="2"/>
  <c r="D141" i="3" s="1"/>
  <c r="AA138" i="1"/>
  <c r="AD138" i="1"/>
  <c r="H133" i="3"/>
  <c r="B133" i="3"/>
  <c r="M133" i="3"/>
  <c r="AA139" i="1"/>
  <c r="AD139" i="1"/>
  <c r="H134" i="3"/>
  <c r="B134" i="3"/>
  <c r="M134" i="3"/>
  <c r="AA140" i="1"/>
  <c r="AD140" i="1"/>
  <c r="H135" i="3"/>
  <c r="B135" i="3"/>
  <c r="M135" i="3"/>
  <c r="AA141" i="1"/>
  <c r="AD141" i="1"/>
  <c r="H136" i="3"/>
  <c r="B136" i="3"/>
  <c r="M136" i="3"/>
  <c r="AA142" i="1"/>
  <c r="AD142" i="1"/>
  <c r="H137" i="3"/>
  <c r="B137" i="3"/>
  <c r="M137" i="3"/>
  <c r="AA143" i="1"/>
  <c r="AD143" i="1"/>
  <c r="AG143" i="1"/>
  <c r="E138" i="3" s="1"/>
  <c r="H138" i="3"/>
  <c r="B138" i="3"/>
  <c r="M138" i="3"/>
  <c r="AA144" i="1"/>
  <c r="AD144" i="1"/>
  <c r="AG144" i="1"/>
  <c r="E139" i="3" s="1"/>
  <c r="J139" i="3" s="1"/>
  <c r="H139" i="3"/>
  <c r="B139" i="3"/>
  <c r="M139" i="3"/>
  <c r="AA145" i="1"/>
  <c r="AD145" i="1"/>
  <c r="AG145" i="1"/>
  <c r="E140" i="3" s="1"/>
  <c r="H140" i="3"/>
  <c r="K140" i="3"/>
  <c r="B140" i="3"/>
  <c r="M140" i="3"/>
  <c r="AA146" i="1"/>
  <c r="AD146" i="1"/>
  <c r="AG146" i="1"/>
  <c r="E141" i="3" s="1"/>
  <c r="H141" i="3"/>
  <c r="B141" i="3"/>
  <c r="M141" i="3"/>
  <c r="AA147" i="1"/>
  <c r="AD147" i="1"/>
  <c r="AG147" i="1"/>
  <c r="E142" i="3" s="1"/>
  <c r="H142" i="3"/>
  <c r="B142" i="3"/>
  <c r="M142" i="3"/>
  <c r="AF147" i="1"/>
  <c r="C142" i="3"/>
  <c r="AF146" i="1"/>
  <c r="C141" i="3"/>
  <c r="AF145" i="1"/>
  <c r="C140" i="3"/>
  <c r="AF144" i="1"/>
  <c r="C139" i="3"/>
  <c r="AF143" i="1"/>
  <c r="C138" i="3"/>
  <c r="AF142" i="1"/>
  <c r="C137" i="3"/>
  <c r="AF141" i="1"/>
  <c r="C136" i="3"/>
  <c r="AF140" i="1"/>
  <c r="C135" i="3"/>
  <c r="AF139" i="1"/>
  <c r="C134" i="3"/>
  <c r="AF138" i="1"/>
  <c r="C133" i="3"/>
  <c r="E312" i="2"/>
  <c r="D126" i="3" s="1"/>
  <c r="E311" i="2"/>
  <c r="D125" i="3" s="1"/>
  <c r="E313" i="2"/>
  <c r="D127" i="3" s="1"/>
  <c r="E314" i="2"/>
  <c r="D128" i="3"/>
  <c r="O128" i="3" s="1"/>
  <c r="E315" i="2"/>
  <c r="D129" i="3" s="1"/>
  <c r="E316" i="2"/>
  <c r="D130" i="3" s="1"/>
  <c r="L131" i="3" s="1"/>
  <c r="E317" i="2"/>
  <c r="D131" i="3" s="1"/>
  <c r="AA131" i="1"/>
  <c r="AD131" i="1"/>
  <c r="AG131" i="1"/>
  <c r="E126" i="3" s="1"/>
  <c r="J126" i="3" s="1"/>
  <c r="H126" i="3"/>
  <c r="B126" i="3"/>
  <c r="M126" i="3"/>
  <c r="AA132" i="1"/>
  <c r="AD132" i="1"/>
  <c r="AG132" i="1"/>
  <c r="E127" i="3" s="1"/>
  <c r="H127" i="3"/>
  <c r="B127" i="3"/>
  <c r="M127" i="3"/>
  <c r="AA133" i="1"/>
  <c r="AD133" i="1"/>
  <c r="AG133" i="1"/>
  <c r="E128" i="3" s="1"/>
  <c r="J128" i="3" s="1"/>
  <c r="H128" i="3"/>
  <c r="B128" i="3"/>
  <c r="M128" i="3"/>
  <c r="AA134" i="1"/>
  <c r="AD134" i="1"/>
  <c r="AG134" i="1"/>
  <c r="E129" i="3" s="1"/>
  <c r="H129" i="3"/>
  <c r="B129" i="3"/>
  <c r="M129" i="3"/>
  <c r="AA135" i="1"/>
  <c r="AD135" i="1"/>
  <c r="AG135" i="1"/>
  <c r="E130" i="3" s="1"/>
  <c r="H130" i="3"/>
  <c r="B130" i="3"/>
  <c r="M130" i="3"/>
  <c r="AA136" i="1"/>
  <c r="AD136" i="1"/>
  <c r="AG136" i="1"/>
  <c r="E131" i="3" s="1"/>
  <c r="H131" i="3"/>
  <c r="B131" i="3"/>
  <c r="M131" i="3"/>
  <c r="AA137" i="1"/>
  <c r="AD137" i="1"/>
  <c r="AG137" i="1"/>
  <c r="E132" i="3" s="1"/>
  <c r="J132" i="3"/>
  <c r="H132" i="3"/>
  <c r="K132" i="3"/>
  <c r="L132" i="3"/>
  <c r="B132" i="3"/>
  <c r="M132" i="3"/>
  <c r="S132" i="3"/>
  <c r="AF137" i="1"/>
  <c r="C132" i="3"/>
  <c r="AF136" i="1"/>
  <c r="C131" i="3"/>
  <c r="AF135" i="1"/>
  <c r="C130" i="3"/>
  <c r="AF134" i="1"/>
  <c r="C129" i="3"/>
  <c r="AF133" i="1"/>
  <c r="C128" i="3"/>
  <c r="AF132" i="1"/>
  <c r="C127" i="3"/>
  <c r="AF131" i="1"/>
  <c r="C126" i="3"/>
  <c r="E302" i="2"/>
  <c r="D116" i="3" s="1"/>
  <c r="K117" i="3" s="1"/>
  <c r="E301" i="2"/>
  <c r="D115" i="3" s="1"/>
  <c r="K116" i="3" s="1"/>
  <c r="E303" i="2"/>
  <c r="D117" i="3" s="1"/>
  <c r="E304" i="2"/>
  <c r="D118" i="3" s="1"/>
  <c r="E305" i="2"/>
  <c r="D119" i="3" s="1"/>
  <c r="E306" i="2"/>
  <c r="D120" i="3" s="1"/>
  <c r="AA121" i="1"/>
  <c r="AD121" i="1"/>
  <c r="AG121" i="1"/>
  <c r="E116" i="3" s="1"/>
  <c r="J116" i="3" s="1"/>
  <c r="H116" i="3"/>
  <c r="B116" i="3"/>
  <c r="M116" i="3"/>
  <c r="AA122" i="1"/>
  <c r="AD122" i="1"/>
  <c r="AG122" i="1"/>
  <c r="E117" i="3" s="1"/>
  <c r="H117" i="3"/>
  <c r="B117" i="3"/>
  <c r="M117" i="3"/>
  <c r="AA123" i="1"/>
  <c r="AD123" i="1"/>
  <c r="AG123" i="1"/>
  <c r="E118" i="3" s="1"/>
  <c r="H118" i="3"/>
  <c r="B118" i="3"/>
  <c r="M118" i="3"/>
  <c r="AA124" i="1"/>
  <c r="AD124" i="1"/>
  <c r="AG124" i="1"/>
  <c r="E119" i="3"/>
  <c r="H119" i="3"/>
  <c r="B119" i="3"/>
  <c r="M119" i="3"/>
  <c r="AA125" i="1"/>
  <c r="AD125" i="1"/>
  <c r="AG125" i="1"/>
  <c r="E120" i="3" s="1"/>
  <c r="H120" i="3"/>
  <c r="B120" i="3"/>
  <c r="M120" i="3"/>
  <c r="AA126" i="1"/>
  <c r="AD126" i="1"/>
  <c r="H121" i="3"/>
  <c r="B121" i="3"/>
  <c r="M121" i="3"/>
  <c r="AA127" i="1"/>
  <c r="AD127" i="1"/>
  <c r="H122" i="3"/>
  <c r="B122" i="3"/>
  <c r="M122" i="3"/>
  <c r="AA128" i="1"/>
  <c r="AD128" i="1"/>
  <c r="H123" i="3"/>
  <c r="B123" i="3"/>
  <c r="M123" i="3"/>
  <c r="AA129" i="1"/>
  <c r="AD129" i="1"/>
  <c r="H124" i="3"/>
  <c r="B124" i="3"/>
  <c r="M124" i="3"/>
  <c r="AA130" i="1"/>
  <c r="AD130" i="1"/>
  <c r="H125" i="3"/>
  <c r="B125" i="3"/>
  <c r="M125" i="3"/>
  <c r="S125" i="3"/>
  <c r="AF130" i="1"/>
  <c r="C125" i="3"/>
  <c r="AF129" i="1"/>
  <c r="C124" i="3"/>
  <c r="AF128" i="1"/>
  <c r="C123" i="3"/>
  <c r="AF127" i="1"/>
  <c r="C122" i="3"/>
  <c r="AF126" i="1"/>
  <c r="C121" i="3"/>
  <c r="AF125" i="1"/>
  <c r="C120" i="3"/>
  <c r="AF124" i="1"/>
  <c r="C119" i="3"/>
  <c r="AF123" i="1"/>
  <c r="C118" i="3"/>
  <c r="AF122" i="1"/>
  <c r="C117" i="3"/>
  <c r="AF121" i="1"/>
  <c r="C116" i="3"/>
  <c r="E293" i="2"/>
  <c r="D107" i="3" s="1"/>
  <c r="E292" i="2"/>
  <c r="D106" i="3" s="1"/>
  <c r="E297" i="2"/>
  <c r="D111" i="3" s="1"/>
  <c r="E299" i="2"/>
  <c r="D113" i="3" s="1"/>
  <c r="K114" i="3" s="1"/>
  <c r="E300" i="2"/>
  <c r="D114" i="3"/>
  <c r="K115" i="3" s="1"/>
  <c r="AA112" i="1"/>
  <c r="AD112" i="1"/>
  <c r="AG112" i="1"/>
  <c r="E107" i="3" s="1"/>
  <c r="H107" i="3"/>
  <c r="B107" i="3"/>
  <c r="M107" i="3"/>
  <c r="AA113" i="1"/>
  <c r="AD113" i="1"/>
  <c r="AG113" i="1"/>
  <c r="E108" i="3" s="1"/>
  <c r="H108" i="3"/>
  <c r="B108" i="3"/>
  <c r="M108" i="3"/>
  <c r="AA114" i="1"/>
  <c r="AD114" i="1"/>
  <c r="AG114" i="1"/>
  <c r="E109" i="3" s="1"/>
  <c r="J109" i="3" s="1"/>
  <c r="H109" i="3"/>
  <c r="B109" i="3"/>
  <c r="M109" i="3"/>
  <c r="AA115" i="1"/>
  <c r="AD115" i="1"/>
  <c r="AG115" i="1"/>
  <c r="E110" i="3"/>
  <c r="J110" i="3" s="1"/>
  <c r="H110" i="3"/>
  <c r="B110" i="3"/>
  <c r="M110" i="3"/>
  <c r="AA116" i="1"/>
  <c r="AD116" i="1"/>
  <c r="H111" i="3"/>
  <c r="B111" i="3"/>
  <c r="M111" i="3"/>
  <c r="AA117" i="1"/>
  <c r="AD117" i="1"/>
  <c r="AG117" i="1"/>
  <c r="E112" i="3" s="1"/>
  <c r="H112" i="3"/>
  <c r="B112" i="3"/>
  <c r="M112" i="3"/>
  <c r="AA118" i="1"/>
  <c r="AD118" i="1"/>
  <c r="H113" i="3"/>
  <c r="B113" i="3"/>
  <c r="M113" i="3"/>
  <c r="AA119" i="1"/>
  <c r="AD119" i="1"/>
  <c r="AG119" i="1"/>
  <c r="E114" i="3" s="1"/>
  <c r="H114" i="3"/>
  <c r="B114" i="3"/>
  <c r="M114" i="3"/>
  <c r="AA120" i="1"/>
  <c r="AD120" i="1"/>
  <c r="AG120" i="1"/>
  <c r="E115" i="3"/>
  <c r="J115" i="3"/>
  <c r="H115" i="3"/>
  <c r="B115" i="3"/>
  <c r="M115" i="3"/>
  <c r="S115" i="3"/>
  <c r="AF120" i="1"/>
  <c r="C115" i="3"/>
  <c r="AF119" i="1"/>
  <c r="C114" i="3"/>
  <c r="AF118" i="1"/>
  <c r="C113" i="3"/>
  <c r="AF117" i="1"/>
  <c r="C112" i="3"/>
  <c r="AF116" i="1"/>
  <c r="C111" i="3"/>
  <c r="AF115" i="1"/>
  <c r="C110" i="3"/>
  <c r="AF114" i="1"/>
  <c r="C109" i="3"/>
  <c r="AF113" i="1"/>
  <c r="C108" i="3"/>
  <c r="AF112" i="1"/>
  <c r="C107" i="3"/>
  <c r="E281" i="2"/>
  <c r="D95" i="3" s="1"/>
  <c r="O95" i="3" s="1"/>
  <c r="D98" i="3"/>
  <c r="E287" i="2"/>
  <c r="D101" i="3"/>
  <c r="L102" i="3" s="1"/>
  <c r="E288" i="2"/>
  <c r="D102" i="3" s="1"/>
  <c r="E289" i="2"/>
  <c r="D103" i="3" s="1"/>
  <c r="E290" i="2"/>
  <c r="D104" i="3" s="1"/>
  <c r="K105" i="3" s="1"/>
  <c r="E291" i="2"/>
  <c r="D105" i="3"/>
  <c r="AA101" i="1"/>
  <c r="AD101" i="1"/>
  <c r="AG101" i="1"/>
  <c r="E96" i="3" s="1"/>
  <c r="H96" i="3"/>
  <c r="B96" i="3"/>
  <c r="M96" i="3"/>
  <c r="AA102" i="1"/>
  <c r="AD102" i="1"/>
  <c r="H97" i="3"/>
  <c r="B97" i="3"/>
  <c r="M97" i="3"/>
  <c r="AA103" i="1"/>
  <c r="AD103" i="1"/>
  <c r="AG103" i="1"/>
  <c r="E98" i="3" s="1"/>
  <c r="H98" i="3"/>
  <c r="B98" i="3"/>
  <c r="M98" i="3"/>
  <c r="AA104" i="1"/>
  <c r="AD104" i="1"/>
  <c r="AG104" i="1"/>
  <c r="E99" i="3" s="1"/>
  <c r="J99" i="3" s="1"/>
  <c r="H99" i="3"/>
  <c r="B99" i="3"/>
  <c r="M99" i="3"/>
  <c r="AA105" i="1"/>
  <c r="AD105" i="1"/>
  <c r="H100" i="3"/>
  <c r="B100" i="3"/>
  <c r="M100" i="3"/>
  <c r="AA106" i="1"/>
  <c r="AD106" i="1"/>
  <c r="H101" i="3"/>
  <c r="B101" i="3"/>
  <c r="M101" i="3"/>
  <c r="AA107" i="1"/>
  <c r="AD107" i="1"/>
  <c r="AG107" i="1"/>
  <c r="E102" i="3"/>
  <c r="H102" i="3"/>
  <c r="B102" i="3"/>
  <c r="M102" i="3"/>
  <c r="AA108" i="1"/>
  <c r="AD108" i="1"/>
  <c r="AG108" i="1"/>
  <c r="E103" i="3" s="1"/>
  <c r="J103" i="3" s="1"/>
  <c r="H103" i="3"/>
  <c r="B103" i="3"/>
  <c r="M103" i="3"/>
  <c r="AA109" i="1"/>
  <c r="AD109" i="1"/>
  <c r="AG109" i="1"/>
  <c r="E104" i="3" s="1"/>
  <c r="H104" i="3"/>
  <c r="B104" i="3"/>
  <c r="M104" i="3"/>
  <c r="AA110" i="1"/>
  <c r="AD110" i="1"/>
  <c r="AG110" i="1"/>
  <c r="E105" i="3" s="1"/>
  <c r="J105" i="3" s="1"/>
  <c r="H105" i="3"/>
  <c r="B105" i="3"/>
  <c r="M105" i="3"/>
  <c r="AA111" i="1"/>
  <c r="AD111" i="1"/>
  <c r="AG111" i="1"/>
  <c r="E106" i="3" s="1"/>
  <c r="H106" i="3"/>
  <c r="B106" i="3"/>
  <c r="M106" i="3"/>
  <c r="S106" i="3"/>
  <c r="AF111" i="1"/>
  <c r="C106" i="3"/>
  <c r="AF110" i="1"/>
  <c r="C105" i="3"/>
  <c r="AF109" i="1"/>
  <c r="C104" i="3"/>
  <c r="AF108" i="1"/>
  <c r="C103" i="3"/>
  <c r="AF107" i="1"/>
  <c r="C102" i="3"/>
  <c r="AF106" i="1"/>
  <c r="C101" i="3"/>
  <c r="AF105" i="1"/>
  <c r="C100" i="3"/>
  <c r="AF104" i="1"/>
  <c r="C99" i="3"/>
  <c r="AF103" i="1"/>
  <c r="C98" i="3"/>
  <c r="AF102" i="1"/>
  <c r="C97" i="3"/>
  <c r="AF101" i="1"/>
  <c r="C96" i="3"/>
  <c r="E278" i="2"/>
  <c r="D92" i="3" s="1"/>
  <c r="K93" i="3" s="1"/>
  <c r="E279" i="2"/>
  <c r="D93" i="3"/>
  <c r="E280" i="2"/>
  <c r="D94" i="3" s="1"/>
  <c r="O94" i="3" s="1"/>
  <c r="AA91" i="1"/>
  <c r="AD91" i="1"/>
  <c r="H86" i="3"/>
  <c r="B86" i="3"/>
  <c r="M86" i="3"/>
  <c r="AA92" i="1"/>
  <c r="AD92" i="1"/>
  <c r="H87" i="3"/>
  <c r="B87" i="3"/>
  <c r="M87" i="3"/>
  <c r="AA93" i="1"/>
  <c r="AD93" i="1"/>
  <c r="H88" i="3"/>
  <c r="B88" i="3"/>
  <c r="M88" i="3"/>
  <c r="AA94" i="1"/>
  <c r="AD94" i="1"/>
  <c r="H89" i="3"/>
  <c r="B89" i="3"/>
  <c r="M89" i="3"/>
  <c r="AA95" i="1"/>
  <c r="AD95" i="1"/>
  <c r="H90" i="3"/>
  <c r="B90" i="3"/>
  <c r="M90" i="3"/>
  <c r="AA96" i="1"/>
  <c r="AD96" i="1"/>
  <c r="H91" i="3"/>
  <c r="B91" i="3"/>
  <c r="M91" i="3"/>
  <c r="AA97" i="1"/>
  <c r="AD97" i="1"/>
  <c r="H92" i="3"/>
  <c r="B92" i="3"/>
  <c r="M92" i="3"/>
  <c r="AA98" i="1"/>
  <c r="AD98" i="1"/>
  <c r="AG98" i="1"/>
  <c r="E93" i="3" s="1"/>
  <c r="H93" i="3"/>
  <c r="B93" i="3"/>
  <c r="M93" i="3"/>
  <c r="AA99" i="1"/>
  <c r="AD99" i="1"/>
  <c r="AG99" i="1"/>
  <c r="E94" i="3" s="1"/>
  <c r="J94" i="3" s="1"/>
  <c r="H94" i="3"/>
  <c r="K94" i="3"/>
  <c r="L94" i="3"/>
  <c r="B94" i="3"/>
  <c r="M94" i="3"/>
  <c r="AA100" i="1"/>
  <c r="AD100" i="1"/>
  <c r="AG100" i="1"/>
  <c r="E95" i="3" s="1"/>
  <c r="H95" i="3"/>
  <c r="B95" i="3"/>
  <c r="M95" i="3"/>
  <c r="S95" i="3"/>
  <c r="AF100" i="1"/>
  <c r="C95" i="3"/>
  <c r="AF99" i="1"/>
  <c r="C94" i="3"/>
  <c r="AF98" i="1"/>
  <c r="C93" i="3"/>
  <c r="AF97" i="1"/>
  <c r="C92" i="3"/>
  <c r="AF96" i="1"/>
  <c r="C91" i="3"/>
  <c r="AF95" i="1"/>
  <c r="C90" i="3"/>
  <c r="AF94" i="1"/>
  <c r="C89" i="3"/>
  <c r="AF93" i="1"/>
  <c r="C88" i="3"/>
  <c r="AF92" i="1"/>
  <c r="C87" i="3"/>
  <c r="AF91" i="1"/>
  <c r="C86" i="3"/>
  <c r="AA87" i="1"/>
  <c r="AD87" i="1"/>
  <c r="H82" i="3"/>
  <c r="B82" i="3"/>
  <c r="M82" i="3"/>
  <c r="AA88" i="1"/>
  <c r="AD88" i="1"/>
  <c r="H83" i="3"/>
  <c r="B83" i="3"/>
  <c r="M83" i="3"/>
  <c r="AA89" i="1"/>
  <c r="AD89" i="1"/>
  <c r="H84" i="3"/>
  <c r="B84" i="3"/>
  <c r="M84" i="3"/>
  <c r="AA90" i="1"/>
  <c r="AD90" i="1"/>
  <c r="H85" i="3"/>
  <c r="B85" i="3"/>
  <c r="M85" i="3"/>
  <c r="S85" i="3"/>
  <c r="AF90" i="1"/>
  <c r="C85" i="3"/>
  <c r="AF89" i="1"/>
  <c r="C84" i="3"/>
  <c r="AF88" i="1"/>
  <c r="C83" i="3"/>
  <c r="AF87" i="1"/>
  <c r="C82" i="3"/>
  <c r="AA86" i="1"/>
  <c r="AD86" i="1"/>
  <c r="H81" i="3"/>
  <c r="B81" i="3"/>
  <c r="M81" i="3"/>
  <c r="AF86" i="1"/>
  <c r="C81" i="3"/>
  <c r="Z85" i="1"/>
  <c r="AA85" i="1"/>
  <c r="G85" i="1"/>
  <c r="H85" i="1"/>
  <c r="AD85" i="1"/>
  <c r="H80" i="3"/>
  <c r="B80" i="3"/>
  <c r="M80" i="3"/>
  <c r="AF85" i="1"/>
  <c r="C80" i="3"/>
  <c r="Z84" i="1"/>
  <c r="AA84" i="1"/>
  <c r="G84" i="1"/>
  <c r="H84" i="1"/>
  <c r="AD84" i="1"/>
  <c r="H79" i="3"/>
  <c r="B79" i="3"/>
  <c r="M79" i="3"/>
  <c r="AF84" i="1"/>
  <c r="C79" i="3"/>
  <c r="Z83" i="1"/>
  <c r="AA83" i="1"/>
  <c r="G83" i="1"/>
  <c r="H83" i="1"/>
  <c r="AD83" i="1"/>
  <c r="H78" i="3"/>
  <c r="B78" i="3"/>
  <c r="M78" i="3"/>
  <c r="AF83" i="1"/>
  <c r="C78" i="3"/>
  <c r="Z82" i="1"/>
  <c r="AA82" i="1"/>
  <c r="G82" i="1"/>
  <c r="H82" i="1"/>
  <c r="AD82" i="1"/>
  <c r="H77" i="3"/>
  <c r="B77" i="3"/>
  <c r="M77" i="3"/>
  <c r="AF82" i="1"/>
  <c r="C77" i="3"/>
  <c r="Z81" i="1"/>
  <c r="AA81" i="1"/>
  <c r="G81" i="1"/>
  <c r="H81" i="1"/>
  <c r="AD81" i="1"/>
  <c r="H76" i="3"/>
  <c r="B76" i="3"/>
  <c r="M76" i="3"/>
  <c r="AF81" i="1"/>
  <c r="C76" i="3"/>
  <c r="Z80" i="1"/>
  <c r="AA80" i="1"/>
  <c r="G80" i="1"/>
  <c r="H80" i="1"/>
  <c r="AD80" i="1"/>
  <c r="H75" i="3"/>
  <c r="B75" i="3"/>
  <c r="M75" i="3"/>
  <c r="AF80" i="1"/>
  <c r="C75" i="3"/>
  <c r="Z79" i="1"/>
  <c r="AA79" i="1"/>
  <c r="G79" i="1"/>
  <c r="H79" i="1"/>
  <c r="AD79" i="1"/>
  <c r="H74" i="3"/>
  <c r="B74" i="3"/>
  <c r="M74" i="3"/>
  <c r="AF79" i="1"/>
  <c r="C74" i="3"/>
  <c r="Z59" i="1"/>
  <c r="AA59" i="1"/>
  <c r="G59" i="1"/>
  <c r="H59" i="1"/>
  <c r="AD59" i="1"/>
  <c r="H54" i="3"/>
  <c r="B54" i="3"/>
  <c r="M54" i="3"/>
  <c r="Z61" i="1"/>
  <c r="AA61" i="1"/>
  <c r="G61" i="1"/>
  <c r="H61" i="1"/>
  <c r="AD61" i="1"/>
  <c r="H56" i="3"/>
  <c r="B56" i="3"/>
  <c r="M56" i="3"/>
  <c r="Z62" i="1"/>
  <c r="AA62" i="1"/>
  <c r="G62" i="1"/>
  <c r="H62" i="1"/>
  <c r="AD62" i="1"/>
  <c r="H57" i="3"/>
  <c r="B57" i="3"/>
  <c r="M57" i="3"/>
  <c r="Z63" i="1"/>
  <c r="AA63" i="1"/>
  <c r="G63" i="1"/>
  <c r="H63" i="1"/>
  <c r="AD63" i="1"/>
  <c r="H58" i="3"/>
  <c r="B58" i="3"/>
  <c r="M58" i="3"/>
  <c r="Z64" i="1"/>
  <c r="AA64" i="1"/>
  <c r="G64" i="1"/>
  <c r="H64" i="1"/>
  <c r="AD64" i="1"/>
  <c r="H59" i="3"/>
  <c r="B59" i="3"/>
  <c r="M59" i="3"/>
  <c r="Z65" i="1"/>
  <c r="AA65" i="1"/>
  <c r="G65" i="1"/>
  <c r="H65" i="1"/>
  <c r="AD65" i="1"/>
  <c r="H60" i="3"/>
  <c r="B60" i="3"/>
  <c r="M60" i="3"/>
  <c r="Z66" i="1"/>
  <c r="AA66" i="1"/>
  <c r="G66" i="1"/>
  <c r="H66" i="1"/>
  <c r="AD66" i="1"/>
  <c r="H61" i="3"/>
  <c r="B61" i="3"/>
  <c r="M61" i="3"/>
  <c r="Z67" i="1"/>
  <c r="AA67" i="1"/>
  <c r="G67" i="1"/>
  <c r="H67" i="1"/>
  <c r="AD67" i="1"/>
  <c r="H62" i="3"/>
  <c r="B62" i="3"/>
  <c r="M62" i="3"/>
  <c r="Z68" i="1"/>
  <c r="AA68" i="1"/>
  <c r="G68" i="1"/>
  <c r="H68" i="1"/>
  <c r="AD68" i="1"/>
  <c r="H63" i="3"/>
  <c r="B63" i="3"/>
  <c r="M63" i="3"/>
  <c r="Z69" i="1"/>
  <c r="AA69" i="1"/>
  <c r="G69" i="1"/>
  <c r="H69" i="1"/>
  <c r="AD69" i="1"/>
  <c r="H64" i="3"/>
  <c r="B64" i="3"/>
  <c r="M64" i="3"/>
  <c r="Z70" i="1"/>
  <c r="AA70" i="1"/>
  <c r="G70" i="1"/>
  <c r="H70" i="1"/>
  <c r="AD70" i="1"/>
  <c r="H65" i="3"/>
  <c r="B65" i="3"/>
  <c r="M65" i="3"/>
  <c r="Z71" i="1"/>
  <c r="AA71" i="1"/>
  <c r="G71" i="1"/>
  <c r="H71" i="1"/>
  <c r="AD71" i="1"/>
  <c r="H66" i="3"/>
  <c r="B66" i="3"/>
  <c r="M66" i="3"/>
  <c r="Z72" i="1"/>
  <c r="AA72" i="1"/>
  <c r="G72" i="1"/>
  <c r="H72" i="1"/>
  <c r="AD72" i="1"/>
  <c r="H67" i="3"/>
  <c r="B67" i="3"/>
  <c r="M67" i="3"/>
  <c r="Z73" i="1"/>
  <c r="AA73" i="1"/>
  <c r="G73" i="1"/>
  <c r="H73" i="1"/>
  <c r="AD73" i="1"/>
  <c r="H68" i="3"/>
  <c r="B68" i="3"/>
  <c r="M68" i="3"/>
  <c r="Z74" i="1"/>
  <c r="AA74" i="1"/>
  <c r="G74" i="1"/>
  <c r="H74" i="1"/>
  <c r="AD74" i="1"/>
  <c r="H69" i="3"/>
  <c r="B69" i="3"/>
  <c r="M69" i="3"/>
  <c r="Z75" i="1"/>
  <c r="AA75" i="1"/>
  <c r="G75" i="1"/>
  <c r="H75" i="1"/>
  <c r="AD75" i="1"/>
  <c r="H70" i="3"/>
  <c r="B70" i="3"/>
  <c r="M70" i="3"/>
  <c r="Z76" i="1"/>
  <c r="AA76" i="1"/>
  <c r="G76" i="1"/>
  <c r="H76" i="1"/>
  <c r="AD76" i="1"/>
  <c r="H71" i="3"/>
  <c r="B71" i="3"/>
  <c r="M71" i="3"/>
  <c r="Z77" i="1"/>
  <c r="AA77" i="1"/>
  <c r="G77" i="1"/>
  <c r="H77" i="1"/>
  <c r="AD77" i="1"/>
  <c r="H72" i="3"/>
  <c r="B72" i="3"/>
  <c r="M72" i="3"/>
  <c r="Z78" i="1"/>
  <c r="AA78" i="1"/>
  <c r="G78" i="1"/>
  <c r="H78" i="1"/>
  <c r="AD78" i="1"/>
  <c r="H73" i="3"/>
  <c r="B73" i="3"/>
  <c r="M73" i="3"/>
  <c r="AF78" i="1"/>
  <c r="C73" i="3"/>
  <c r="AF77" i="1"/>
  <c r="C72" i="3"/>
  <c r="AF76" i="1"/>
  <c r="C71" i="3"/>
  <c r="AF75" i="1"/>
  <c r="C70" i="3"/>
  <c r="AF74" i="1"/>
  <c r="C69" i="3"/>
  <c r="AF73" i="1"/>
  <c r="C68" i="3"/>
  <c r="AF72" i="1"/>
  <c r="C67" i="3"/>
  <c r="AF71" i="1"/>
  <c r="C66" i="3"/>
  <c r="AF70" i="1"/>
  <c r="C65" i="3"/>
  <c r="AF69" i="1"/>
  <c r="C64" i="3"/>
  <c r="AF68" i="1"/>
  <c r="C63" i="3"/>
  <c r="AF67" i="1"/>
  <c r="C62" i="3"/>
  <c r="AF66" i="1"/>
  <c r="C61" i="3"/>
  <c r="AF65" i="1"/>
  <c r="C60" i="3"/>
  <c r="AF64" i="1"/>
  <c r="C59" i="3"/>
  <c r="AF63" i="1"/>
  <c r="C58" i="3"/>
  <c r="AF62" i="1"/>
  <c r="C57" i="3"/>
  <c r="AF61" i="1"/>
  <c r="C56" i="3"/>
  <c r="Z60" i="1"/>
  <c r="AA60" i="1"/>
  <c r="G60" i="1"/>
  <c r="H60" i="1"/>
  <c r="AD60" i="1"/>
  <c r="AF60" i="1"/>
  <c r="C55" i="3"/>
  <c r="B55" i="3"/>
  <c r="AF59" i="1"/>
  <c r="C54" i="3"/>
  <c r="Z58" i="1"/>
  <c r="AA58" i="1"/>
  <c r="G58" i="1"/>
  <c r="H58" i="1"/>
  <c r="AD58" i="1"/>
  <c r="H53" i="3"/>
  <c r="B53" i="3"/>
  <c r="M53" i="3"/>
  <c r="AF58" i="1"/>
  <c r="C53" i="3"/>
  <c r="Z57" i="1"/>
  <c r="AA57" i="1"/>
  <c r="G57" i="1"/>
  <c r="H57" i="1"/>
  <c r="AD57" i="1"/>
  <c r="H52" i="3"/>
  <c r="B52" i="3"/>
  <c r="M52" i="3"/>
  <c r="AF57" i="1"/>
  <c r="C52" i="3"/>
  <c r="Z56" i="1"/>
  <c r="AA56" i="1"/>
  <c r="G56" i="1"/>
  <c r="H56" i="1"/>
  <c r="AD56" i="1"/>
  <c r="H51" i="3"/>
  <c r="B51" i="3"/>
  <c r="M51" i="3"/>
  <c r="AF56" i="1"/>
  <c r="C51" i="3"/>
  <c r="Z55" i="1"/>
  <c r="AA55" i="1"/>
  <c r="G55" i="1"/>
  <c r="H55" i="1"/>
  <c r="AD55" i="1"/>
  <c r="H50" i="3"/>
  <c r="B50" i="3"/>
  <c r="M50" i="3"/>
  <c r="AF55" i="1"/>
  <c r="C50" i="3"/>
  <c r="Z54" i="1"/>
  <c r="AA54" i="1"/>
  <c r="G54" i="1"/>
  <c r="H54" i="1"/>
  <c r="AD54" i="1"/>
  <c r="H49" i="3"/>
  <c r="B49" i="3"/>
  <c r="M49" i="3"/>
  <c r="AF54" i="1"/>
  <c r="C49" i="3"/>
  <c r="E192" i="2"/>
  <c r="D6" i="3" s="1"/>
  <c r="K7" i="3" s="1"/>
  <c r="E191" i="2"/>
  <c r="D5" i="3" s="1"/>
  <c r="E193" i="2"/>
  <c r="D7" i="3" s="1"/>
  <c r="L8" i="3" s="1"/>
  <c r="E194" i="2"/>
  <c r="D8" i="3" s="1"/>
  <c r="O8" i="3" s="1"/>
  <c r="E195" i="2"/>
  <c r="D9" i="3" s="1"/>
  <c r="E196" i="2"/>
  <c r="D10" i="3" s="1"/>
  <c r="E197" i="2"/>
  <c r="D11" i="3"/>
  <c r="L12" i="3" s="1"/>
  <c r="E198" i="2"/>
  <c r="D12" i="3"/>
  <c r="E199" i="2"/>
  <c r="D13" i="3" s="1"/>
  <c r="E203" i="2"/>
  <c r="D17" i="3" s="1"/>
  <c r="E204" i="2"/>
  <c r="D18" i="3" s="1"/>
  <c r="E205" i="2"/>
  <c r="D19" i="3" s="1"/>
  <c r="E206" i="2"/>
  <c r="D20" i="3" s="1"/>
  <c r="O20" i="3" s="1"/>
  <c r="E207" i="2"/>
  <c r="D21" i="3" s="1"/>
  <c r="E208" i="2"/>
  <c r="D22" i="3" s="1"/>
  <c r="E209" i="2"/>
  <c r="D23" i="3" s="1"/>
  <c r="O23" i="3" s="1"/>
  <c r="E210" i="2"/>
  <c r="D24" i="3" s="1"/>
  <c r="E211" i="2"/>
  <c r="D25" i="3" s="1"/>
  <c r="E215" i="2"/>
  <c r="D29" i="3" s="1"/>
  <c r="E216" i="2"/>
  <c r="D30" i="3" s="1"/>
  <c r="E217" i="2"/>
  <c r="D31" i="3" s="1"/>
  <c r="E218" i="2"/>
  <c r="D32" i="3" s="1"/>
  <c r="E219" i="2"/>
  <c r="D33" i="3" s="1"/>
  <c r="E220" i="2"/>
  <c r="D34" i="3" s="1"/>
  <c r="E221" i="2"/>
  <c r="D35" i="3"/>
  <c r="K36" i="3" s="1"/>
  <c r="E222" i="2"/>
  <c r="D36" i="3" s="1"/>
  <c r="E223" i="2"/>
  <c r="D37" i="3" s="1"/>
  <c r="K38" i="3" s="1"/>
  <c r="E227" i="2"/>
  <c r="D41" i="3" s="1"/>
  <c r="E228" i="2"/>
  <c r="D42" i="3" s="1"/>
  <c r="E229" i="2"/>
  <c r="D43" i="3"/>
  <c r="L44" i="3" s="1"/>
  <c r="E230" i="2"/>
  <c r="D44" i="3"/>
  <c r="K45" i="3" s="1"/>
  <c r="E231" i="2"/>
  <c r="D45" i="3" s="1"/>
  <c r="E232" i="2"/>
  <c r="D46" i="3" s="1"/>
  <c r="AA11" i="1"/>
  <c r="H11" i="1"/>
  <c r="AD11" i="1"/>
  <c r="AG11" i="1"/>
  <c r="E6" i="3" s="1"/>
  <c r="H6" i="3"/>
  <c r="B6" i="3"/>
  <c r="M6" i="3"/>
  <c r="AA12" i="1"/>
  <c r="H12" i="1"/>
  <c r="AD12" i="1"/>
  <c r="AG12" i="1"/>
  <c r="E7" i="3" s="1"/>
  <c r="H7" i="3"/>
  <c r="B7" i="3"/>
  <c r="M7" i="3"/>
  <c r="AA13" i="1"/>
  <c r="H13" i="1"/>
  <c r="AD13" i="1"/>
  <c r="AG13" i="1"/>
  <c r="E8" i="3" s="1"/>
  <c r="J8" i="3" s="1"/>
  <c r="H8" i="3"/>
  <c r="B8" i="3"/>
  <c r="M8" i="3"/>
  <c r="AA14" i="1"/>
  <c r="H14" i="1"/>
  <c r="AD14" i="1"/>
  <c r="AG14" i="1"/>
  <c r="E9" i="3" s="1"/>
  <c r="H9" i="3"/>
  <c r="B9" i="3"/>
  <c r="M9" i="3"/>
  <c r="AA15" i="1"/>
  <c r="H15" i="1"/>
  <c r="AD15" i="1"/>
  <c r="AG15" i="1"/>
  <c r="E10" i="3" s="1"/>
  <c r="J10" i="3" s="1"/>
  <c r="H10" i="3"/>
  <c r="B10" i="3"/>
  <c r="M10" i="3"/>
  <c r="AA16" i="1"/>
  <c r="H16" i="1"/>
  <c r="AD16" i="1"/>
  <c r="AG16" i="1"/>
  <c r="E11" i="3" s="1"/>
  <c r="H11" i="3"/>
  <c r="B11" i="3"/>
  <c r="M11" i="3"/>
  <c r="AA17" i="1"/>
  <c r="H17" i="1"/>
  <c r="AD17" i="1"/>
  <c r="AG17" i="1"/>
  <c r="E12" i="3" s="1"/>
  <c r="H12" i="3"/>
  <c r="B12" i="3"/>
  <c r="M12" i="3"/>
  <c r="AA18" i="1"/>
  <c r="H18" i="1"/>
  <c r="AD18" i="1"/>
  <c r="AG18" i="1"/>
  <c r="E13" i="3" s="1"/>
  <c r="H13" i="3"/>
  <c r="B13" i="3"/>
  <c r="M13" i="3"/>
  <c r="AA19" i="1"/>
  <c r="H19" i="1"/>
  <c r="AD19" i="1"/>
  <c r="AG19" i="1"/>
  <c r="E14" i="3" s="1"/>
  <c r="J14" i="3" s="1"/>
  <c r="H14" i="3"/>
  <c r="B14" i="3"/>
  <c r="M14" i="3"/>
  <c r="AA20" i="1"/>
  <c r="H20" i="1"/>
  <c r="AD20" i="1"/>
  <c r="AG20" i="1"/>
  <c r="E15" i="3" s="1"/>
  <c r="J15" i="3" s="1"/>
  <c r="H15" i="3"/>
  <c r="B15" i="3"/>
  <c r="M15" i="3"/>
  <c r="AA21" i="1"/>
  <c r="H21" i="1"/>
  <c r="AD21" i="1"/>
  <c r="H16" i="3"/>
  <c r="B16" i="3"/>
  <c r="M16" i="3"/>
  <c r="AA22" i="1"/>
  <c r="H22" i="1"/>
  <c r="AD22" i="1"/>
  <c r="H17" i="3"/>
  <c r="B17" i="3"/>
  <c r="M17" i="3"/>
  <c r="AA23" i="1"/>
  <c r="H23" i="1"/>
  <c r="AD23" i="1"/>
  <c r="AG23" i="1"/>
  <c r="E18" i="3" s="1"/>
  <c r="J18" i="3" s="1"/>
  <c r="H18" i="3"/>
  <c r="B18" i="3"/>
  <c r="M18" i="3"/>
  <c r="AA24" i="1"/>
  <c r="H24" i="1"/>
  <c r="AD24" i="1"/>
  <c r="AG24" i="1"/>
  <c r="E19" i="3"/>
  <c r="J19" i="3"/>
  <c r="H19" i="3"/>
  <c r="B19" i="3"/>
  <c r="M19" i="3"/>
  <c r="AA25" i="1"/>
  <c r="H25" i="1"/>
  <c r="AD25" i="1"/>
  <c r="AG25" i="1"/>
  <c r="E20" i="3" s="1"/>
  <c r="H20" i="3"/>
  <c r="B20" i="3"/>
  <c r="M20" i="3"/>
  <c r="AA26" i="1"/>
  <c r="H26" i="1"/>
  <c r="AD26" i="1"/>
  <c r="AG26" i="1"/>
  <c r="E21" i="3" s="1"/>
  <c r="H21" i="3"/>
  <c r="B21" i="3"/>
  <c r="M21" i="3"/>
  <c r="AA27" i="1"/>
  <c r="H27" i="1"/>
  <c r="AD27" i="1"/>
  <c r="AG27" i="1"/>
  <c r="E22" i="3" s="1"/>
  <c r="J22" i="3" s="1"/>
  <c r="H22" i="3"/>
  <c r="B22" i="3"/>
  <c r="M22" i="3"/>
  <c r="AA28" i="1"/>
  <c r="H28" i="1"/>
  <c r="AD28" i="1"/>
  <c r="AG28" i="1"/>
  <c r="E23" i="3" s="1"/>
  <c r="J23" i="3" s="1"/>
  <c r="H23" i="3"/>
  <c r="B23" i="3"/>
  <c r="M23" i="3"/>
  <c r="AA29" i="1"/>
  <c r="H29" i="1"/>
  <c r="AD29" i="1"/>
  <c r="AG29" i="1"/>
  <c r="E24" i="3"/>
  <c r="H24" i="3"/>
  <c r="B24" i="3"/>
  <c r="M24" i="3"/>
  <c r="AA30" i="1"/>
  <c r="H30" i="1"/>
  <c r="AD30" i="1"/>
  <c r="AG30" i="1"/>
  <c r="E25" i="3"/>
  <c r="J25" i="3" s="1"/>
  <c r="H25" i="3"/>
  <c r="B25" i="3"/>
  <c r="M25" i="3"/>
  <c r="AA31" i="1"/>
  <c r="H31" i="1"/>
  <c r="AD31" i="1"/>
  <c r="AG31" i="1"/>
  <c r="E26" i="3" s="1"/>
  <c r="H26" i="3"/>
  <c r="B26" i="3"/>
  <c r="M26" i="3"/>
  <c r="AA32" i="1"/>
  <c r="H32" i="1"/>
  <c r="AD32" i="1"/>
  <c r="AG32" i="1"/>
  <c r="E27" i="3" s="1"/>
  <c r="J27" i="3" s="1"/>
  <c r="H27" i="3"/>
  <c r="B27" i="3"/>
  <c r="M27" i="3"/>
  <c r="AA33" i="1"/>
  <c r="H33" i="1"/>
  <c r="AD33" i="1"/>
  <c r="H28" i="3"/>
  <c r="B28" i="3"/>
  <c r="M28" i="3"/>
  <c r="AA34" i="1"/>
  <c r="H34" i="1"/>
  <c r="AD34" i="1"/>
  <c r="H29" i="3"/>
  <c r="B29" i="3"/>
  <c r="M29" i="3"/>
  <c r="AA35" i="1"/>
  <c r="H35" i="1"/>
  <c r="AD35" i="1"/>
  <c r="AG35" i="1"/>
  <c r="E30" i="3"/>
  <c r="J30" i="3" s="1"/>
  <c r="H30" i="3"/>
  <c r="B30" i="3"/>
  <c r="M30" i="3"/>
  <c r="AA36" i="1"/>
  <c r="H36" i="1"/>
  <c r="AD36" i="1"/>
  <c r="AG36" i="1"/>
  <c r="E31" i="3" s="1"/>
  <c r="J31" i="3" s="1"/>
  <c r="H31" i="3"/>
  <c r="B31" i="3"/>
  <c r="M31" i="3"/>
  <c r="AA37" i="1"/>
  <c r="H37" i="1"/>
  <c r="AD37" i="1"/>
  <c r="AG37" i="1"/>
  <c r="E32" i="3"/>
  <c r="H32" i="3"/>
  <c r="B32" i="3"/>
  <c r="M32" i="3"/>
  <c r="AA38" i="1"/>
  <c r="H38" i="1"/>
  <c r="AD38" i="1"/>
  <c r="AG38" i="1"/>
  <c r="E33" i="3" s="1"/>
  <c r="H33" i="3"/>
  <c r="B33" i="3"/>
  <c r="M33" i="3"/>
  <c r="AA39" i="1"/>
  <c r="H39" i="1"/>
  <c r="AD39" i="1"/>
  <c r="AG39" i="1"/>
  <c r="E34" i="3" s="1"/>
  <c r="H34" i="3"/>
  <c r="B34" i="3"/>
  <c r="M34" i="3"/>
  <c r="Z40" i="1"/>
  <c r="AA40" i="1"/>
  <c r="G40" i="1"/>
  <c r="H40" i="1"/>
  <c r="AD40" i="1"/>
  <c r="AG40" i="1"/>
  <c r="E35" i="3"/>
  <c r="H35" i="3"/>
  <c r="B35" i="3"/>
  <c r="M35" i="3"/>
  <c r="Z41" i="1"/>
  <c r="AA41" i="1"/>
  <c r="G41" i="1"/>
  <c r="H41" i="1"/>
  <c r="AD41" i="1"/>
  <c r="AG41" i="1"/>
  <c r="E36" i="3" s="1"/>
  <c r="J36" i="3" s="1"/>
  <c r="H36" i="3"/>
  <c r="B36" i="3"/>
  <c r="M36" i="3"/>
  <c r="Z42" i="1"/>
  <c r="AA42" i="1"/>
  <c r="G42" i="1"/>
  <c r="H42" i="1"/>
  <c r="AD42" i="1"/>
  <c r="AG42" i="1"/>
  <c r="E37" i="3" s="1"/>
  <c r="H37" i="3"/>
  <c r="B37" i="3"/>
  <c r="M37" i="3"/>
  <c r="Z43" i="1"/>
  <c r="AA43" i="1"/>
  <c r="G43" i="1"/>
  <c r="H43" i="1"/>
  <c r="AD43" i="1"/>
  <c r="H38" i="3"/>
  <c r="B38" i="3"/>
  <c r="M38" i="3"/>
  <c r="Z44" i="1"/>
  <c r="AA44" i="1"/>
  <c r="G44" i="1"/>
  <c r="H44" i="1"/>
  <c r="AD44" i="1"/>
  <c r="H39" i="3"/>
  <c r="B39" i="3"/>
  <c r="M39" i="3"/>
  <c r="Z45" i="1"/>
  <c r="AA45" i="1"/>
  <c r="G45" i="1"/>
  <c r="H45" i="1"/>
  <c r="AD45" i="1"/>
  <c r="H40" i="3"/>
  <c r="B40" i="3"/>
  <c r="M40" i="3"/>
  <c r="Z46" i="1"/>
  <c r="AA46" i="1"/>
  <c r="G46" i="1"/>
  <c r="H46" i="1"/>
  <c r="AD46" i="1"/>
  <c r="H41" i="3"/>
  <c r="B41" i="3"/>
  <c r="M41" i="3"/>
  <c r="Z47" i="1"/>
  <c r="AA47" i="1"/>
  <c r="G47" i="1"/>
  <c r="H47" i="1"/>
  <c r="AD47" i="1"/>
  <c r="AG47" i="1"/>
  <c r="E42" i="3" s="1"/>
  <c r="J42" i="3" s="1"/>
  <c r="H42" i="3"/>
  <c r="B42" i="3"/>
  <c r="M42" i="3"/>
  <c r="Z48" i="1"/>
  <c r="AA48" i="1"/>
  <c r="G48" i="1"/>
  <c r="H48" i="1"/>
  <c r="AD48" i="1"/>
  <c r="AG48" i="1"/>
  <c r="E43" i="3" s="1"/>
  <c r="H43" i="3"/>
  <c r="B43" i="3"/>
  <c r="M43" i="3"/>
  <c r="Z49" i="1"/>
  <c r="AA49" i="1"/>
  <c r="G49" i="1"/>
  <c r="H49" i="1"/>
  <c r="AD49" i="1"/>
  <c r="AG49" i="1"/>
  <c r="E44" i="3" s="1"/>
  <c r="H44" i="3"/>
  <c r="B44" i="3"/>
  <c r="M44" i="3"/>
  <c r="Z50" i="1"/>
  <c r="AA50" i="1"/>
  <c r="G50" i="1"/>
  <c r="H50" i="1"/>
  <c r="AD50" i="1"/>
  <c r="AG50" i="1"/>
  <c r="E45" i="3" s="1"/>
  <c r="H45" i="3"/>
  <c r="B45" i="3"/>
  <c r="M45" i="3"/>
  <c r="Z51" i="1"/>
  <c r="AA51" i="1"/>
  <c r="G51" i="1"/>
  <c r="H51" i="1"/>
  <c r="AD51" i="1"/>
  <c r="AG51" i="1"/>
  <c r="E46" i="3" s="1"/>
  <c r="H46" i="3"/>
  <c r="B46" i="3"/>
  <c r="M46" i="3"/>
  <c r="Z52" i="1"/>
  <c r="AA52" i="1"/>
  <c r="G52" i="1"/>
  <c r="H52" i="1"/>
  <c r="AD52" i="1"/>
  <c r="AG52" i="1"/>
  <c r="E47" i="3"/>
  <c r="J47" i="3" s="1"/>
  <c r="H47" i="3"/>
  <c r="B47" i="3"/>
  <c r="M47" i="3"/>
  <c r="Z53" i="1"/>
  <c r="AA53" i="1"/>
  <c r="G53" i="1"/>
  <c r="H53" i="1"/>
  <c r="AD53" i="1"/>
  <c r="H48" i="3"/>
  <c r="B48" i="3"/>
  <c r="M48" i="3"/>
  <c r="S48" i="3"/>
  <c r="AF53" i="1"/>
  <c r="C48" i="3"/>
  <c r="AF52" i="1"/>
  <c r="C47" i="3"/>
  <c r="AF51" i="1"/>
  <c r="C46" i="3"/>
  <c r="AF50" i="1"/>
  <c r="C45" i="3"/>
  <c r="AF49" i="1"/>
  <c r="C44" i="3"/>
  <c r="AF48" i="1"/>
  <c r="C43" i="3"/>
  <c r="AF47" i="1"/>
  <c r="C42" i="3"/>
  <c r="AF46" i="1"/>
  <c r="C41" i="3"/>
  <c r="AF45" i="1"/>
  <c r="C40" i="3"/>
  <c r="AF44" i="1"/>
  <c r="C39" i="3"/>
  <c r="AF43" i="1"/>
  <c r="C38" i="3"/>
  <c r="AF42" i="1"/>
  <c r="C37" i="3"/>
  <c r="AF41" i="1"/>
  <c r="C36" i="3"/>
  <c r="AF40" i="1"/>
  <c r="C35" i="3"/>
  <c r="AF39" i="1"/>
  <c r="C34" i="3"/>
  <c r="AF38" i="1"/>
  <c r="C33" i="3"/>
  <c r="AF37" i="1"/>
  <c r="C32" i="3"/>
  <c r="AF36" i="1"/>
  <c r="C31" i="3"/>
  <c r="AF35" i="1"/>
  <c r="C30" i="3"/>
  <c r="AF34" i="1"/>
  <c r="C29" i="3"/>
  <c r="AF33" i="1"/>
  <c r="C28" i="3"/>
  <c r="AF32" i="1"/>
  <c r="C27" i="3"/>
  <c r="AF31" i="1"/>
  <c r="C26" i="3"/>
  <c r="AF30" i="1"/>
  <c r="C25" i="3"/>
  <c r="AF29" i="1"/>
  <c r="C24" i="3"/>
  <c r="AF28" i="1"/>
  <c r="C23" i="3"/>
  <c r="AF27" i="1"/>
  <c r="C22" i="3"/>
  <c r="AF26" i="1"/>
  <c r="C21" i="3"/>
  <c r="AF25" i="1"/>
  <c r="C20" i="3"/>
  <c r="AF24" i="1"/>
  <c r="C19" i="3"/>
  <c r="AF23" i="1"/>
  <c r="C18" i="3"/>
  <c r="AF22" i="1"/>
  <c r="C17" i="3"/>
  <c r="AF21" i="1"/>
  <c r="C16" i="3"/>
  <c r="AF20" i="1"/>
  <c r="C15" i="3"/>
  <c r="AF19" i="1"/>
  <c r="C14" i="3"/>
  <c r="AF18" i="1"/>
  <c r="C13" i="3"/>
  <c r="AF17" i="1"/>
  <c r="C12" i="3"/>
  <c r="AF16" i="1"/>
  <c r="C11" i="3"/>
  <c r="AF15" i="1"/>
  <c r="C10" i="3"/>
  <c r="AF14" i="1"/>
  <c r="C9" i="3"/>
  <c r="AF13" i="1"/>
  <c r="C8" i="3"/>
  <c r="AF12" i="1"/>
  <c r="C7" i="3"/>
  <c r="AF11" i="1"/>
  <c r="C6" i="3"/>
  <c r="H5" i="3"/>
  <c r="AA10" i="1"/>
  <c r="H10" i="1"/>
  <c r="AD10" i="1"/>
  <c r="AF10" i="1"/>
  <c r="C5" i="3"/>
  <c r="B5" i="3"/>
  <c r="P345" i="2"/>
  <c r="T345" i="2"/>
  <c r="N345" i="2"/>
  <c r="I345" i="2"/>
  <c r="C345" i="2"/>
  <c r="A222" i="2"/>
  <c r="A223" i="2"/>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L344" i="2"/>
  <c r="P344" i="2"/>
  <c r="T344" i="2" s="1"/>
  <c r="N344" i="2"/>
  <c r="C344" i="2"/>
  <c r="AL343" i="2"/>
  <c r="P343" i="2"/>
  <c r="T343" i="2" s="1"/>
  <c r="N343" i="2"/>
  <c r="C343" i="2"/>
  <c r="AL342" i="2"/>
  <c r="P342" i="2"/>
  <c r="T342" i="2"/>
  <c r="N342" i="2"/>
  <c r="I342" i="2"/>
  <c r="C342" i="2"/>
  <c r="AL341" i="2"/>
  <c r="P341" i="2"/>
  <c r="T341" i="2"/>
  <c r="N341" i="2"/>
  <c r="C341" i="2"/>
  <c r="AL340" i="2"/>
  <c r="P340" i="2"/>
  <c r="T340" i="2" s="1"/>
  <c r="N340" i="2"/>
  <c r="I340" i="2"/>
  <c r="C340" i="2"/>
  <c r="AL339" i="2"/>
  <c r="P339" i="2"/>
  <c r="T339" i="2"/>
  <c r="N339" i="2"/>
  <c r="C339" i="2"/>
  <c r="AL338" i="2"/>
  <c r="P338" i="2"/>
  <c r="T338" i="2" s="1"/>
  <c r="N338" i="2"/>
  <c r="I338" i="2"/>
  <c r="C338" i="2"/>
  <c r="AL337" i="2"/>
  <c r="P337" i="2"/>
  <c r="T337" i="2"/>
  <c r="N337" i="2"/>
  <c r="I337" i="2"/>
  <c r="C337" i="2"/>
  <c r="AL336" i="2"/>
  <c r="P336" i="2"/>
  <c r="T336" i="2" s="1"/>
  <c r="N336" i="2"/>
  <c r="I336" i="2"/>
  <c r="C336" i="2"/>
  <c r="AL335" i="2"/>
  <c r="P335" i="2"/>
  <c r="T335" i="2"/>
  <c r="N335" i="2"/>
  <c r="I335" i="2"/>
  <c r="C335" i="2"/>
  <c r="AL334" i="2"/>
  <c r="P334" i="2"/>
  <c r="T334" i="2" s="1"/>
  <c r="N334" i="2"/>
  <c r="AL333" i="2"/>
  <c r="P333" i="2"/>
  <c r="T333" i="2" s="1"/>
  <c r="N333" i="2"/>
  <c r="C333" i="2"/>
  <c r="AL332" i="2"/>
  <c r="P332" i="2"/>
  <c r="T332" i="2" s="1"/>
  <c r="N332" i="2"/>
  <c r="C332" i="2"/>
  <c r="AL331" i="2"/>
  <c r="P331" i="2"/>
  <c r="T331" i="2"/>
  <c r="N331" i="2"/>
  <c r="I331" i="2"/>
  <c r="C331" i="2"/>
  <c r="AL330" i="2"/>
  <c r="P330" i="2"/>
  <c r="T330" i="2"/>
  <c r="N330" i="2"/>
  <c r="C330" i="2"/>
  <c r="AL329" i="2"/>
  <c r="P329" i="2"/>
  <c r="T329" i="2" s="1"/>
  <c r="N329" i="2"/>
  <c r="I329" i="2"/>
  <c r="C329" i="2"/>
  <c r="AL328" i="2"/>
  <c r="P328" i="2"/>
  <c r="T328" i="2"/>
  <c r="N328" i="2"/>
  <c r="C328" i="2"/>
  <c r="AL327" i="2"/>
  <c r="P327" i="2"/>
  <c r="T327" i="2" s="1"/>
  <c r="N327" i="2"/>
  <c r="I327" i="2"/>
  <c r="C327" i="2"/>
  <c r="AL326" i="2"/>
  <c r="P326" i="2"/>
  <c r="T326" i="2"/>
  <c r="N326" i="2"/>
  <c r="I326" i="2"/>
  <c r="C326" i="2"/>
  <c r="AL325" i="2"/>
  <c r="P325" i="2"/>
  <c r="T325" i="2" s="1"/>
  <c r="N325" i="2"/>
  <c r="I325" i="2"/>
  <c r="C325" i="2"/>
  <c r="AL324" i="2"/>
  <c r="P324" i="2"/>
  <c r="T324" i="2"/>
  <c r="N324" i="2"/>
  <c r="I324" i="2"/>
  <c r="C324" i="2"/>
  <c r="AL323" i="2"/>
  <c r="P323" i="2"/>
  <c r="T323" i="2" s="1"/>
  <c r="N323" i="2"/>
  <c r="I323" i="2"/>
  <c r="C323" i="2"/>
  <c r="AL322" i="2"/>
  <c r="P322" i="2"/>
  <c r="T322" i="2"/>
  <c r="N322" i="2"/>
  <c r="AL321" i="2"/>
  <c r="P321" i="2"/>
  <c r="T321" i="2" s="1"/>
  <c r="N321" i="2"/>
  <c r="C321" i="2"/>
  <c r="AL320" i="2"/>
  <c r="P320" i="2"/>
  <c r="T320" i="2"/>
  <c r="N320" i="2"/>
  <c r="C320" i="2"/>
  <c r="AL319" i="2"/>
  <c r="P319" i="2"/>
  <c r="T319" i="2"/>
  <c r="N319" i="2"/>
  <c r="C319" i="2"/>
  <c r="AL318" i="2"/>
  <c r="P318" i="2"/>
  <c r="T318" i="2"/>
  <c r="N318" i="2"/>
  <c r="C318" i="2"/>
  <c r="AL317" i="2"/>
  <c r="N317" i="2"/>
  <c r="I317" i="2"/>
  <c r="C317" i="2"/>
  <c r="AL316" i="2"/>
  <c r="N316" i="2"/>
  <c r="I316" i="2"/>
  <c r="C316" i="2"/>
  <c r="AL315" i="2"/>
  <c r="N315" i="2"/>
  <c r="I315" i="2"/>
  <c r="C315" i="2"/>
  <c r="AL314" i="2"/>
  <c r="N314" i="2"/>
  <c r="I314" i="2"/>
  <c r="C314" i="2"/>
  <c r="AL313" i="2"/>
  <c r="T313" i="2"/>
  <c r="N313" i="2"/>
  <c r="I313" i="2"/>
  <c r="C313" i="2"/>
  <c r="AL312" i="2"/>
  <c r="I312" i="2"/>
  <c r="C312" i="2"/>
  <c r="AL311" i="2"/>
  <c r="I311" i="2"/>
  <c r="C311" i="2"/>
  <c r="AL310" i="2"/>
  <c r="N310" i="2"/>
  <c r="AL309" i="2"/>
  <c r="N309" i="2"/>
  <c r="I309" i="2"/>
  <c r="C309" i="2"/>
  <c r="AL308" i="2"/>
  <c r="N308" i="2"/>
  <c r="C308" i="2"/>
  <c r="AL307" i="2"/>
  <c r="N307" i="2"/>
  <c r="I307" i="2"/>
  <c r="C307" i="2"/>
  <c r="AL306" i="2"/>
  <c r="I306" i="2"/>
  <c r="C306" i="2"/>
  <c r="AL305" i="2"/>
  <c r="T305" i="2"/>
  <c r="N305" i="2"/>
  <c r="I305" i="2"/>
  <c r="C305" i="2"/>
  <c r="AL304" i="2"/>
  <c r="N304" i="2"/>
  <c r="I304" i="2"/>
  <c r="C304" i="2"/>
  <c r="AL303" i="2"/>
  <c r="N303" i="2"/>
  <c r="I303" i="2"/>
  <c r="C303" i="2"/>
  <c r="AL302" i="2"/>
  <c r="N302" i="2"/>
  <c r="I302" i="2"/>
  <c r="C302" i="2"/>
  <c r="AL301" i="2"/>
  <c r="N301" i="2"/>
  <c r="I301" i="2"/>
  <c r="C301" i="2"/>
  <c r="AL300" i="2"/>
  <c r="T300" i="2"/>
  <c r="N300" i="2"/>
  <c r="I300" i="2"/>
  <c r="C300" i="2"/>
  <c r="AL299" i="2"/>
  <c r="I299" i="2"/>
  <c r="C299" i="2"/>
  <c r="AL298" i="2"/>
  <c r="N298" i="2"/>
  <c r="AL297" i="2"/>
  <c r="N297" i="2"/>
  <c r="C297" i="2"/>
  <c r="AL296" i="2"/>
  <c r="N296" i="2"/>
  <c r="C296" i="2"/>
  <c r="AL295" i="2"/>
  <c r="N295" i="2"/>
  <c r="I295" i="2"/>
  <c r="C295" i="2"/>
  <c r="AL294" i="2"/>
  <c r="I294" i="2"/>
  <c r="C294" i="2"/>
  <c r="AL293" i="2"/>
  <c r="I293" i="2"/>
  <c r="C293" i="2"/>
  <c r="AL292" i="2"/>
  <c r="T292" i="2"/>
  <c r="N292" i="2"/>
  <c r="I292" i="2"/>
  <c r="C292" i="2"/>
  <c r="AL291" i="2"/>
  <c r="N291" i="2"/>
  <c r="I291" i="2"/>
  <c r="C291" i="2"/>
  <c r="AL290" i="2"/>
  <c r="T290" i="2"/>
  <c r="N290" i="2"/>
  <c r="I290" i="2"/>
  <c r="C290" i="2"/>
  <c r="AL289" i="2"/>
  <c r="N289" i="2"/>
  <c r="I289" i="2"/>
  <c r="C289" i="2"/>
  <c r="AL288" i="2"/>
  <c r="I288" i="2"/>
  <c r="C288" i="2"/>
  <c r="AL287" i="2"/>
  <c r="I287" i="2"/>
  <c r="C287" i="2"/>
  <c r="AL286" i="2"/>
  <c r="N286" i="2"/>
  <c r="AL285" i="2"/>
  <c r="N285" i="2"/>
  <c r="C285" i="2"/>
  <c r="AL284" i="2"/>
  <c r="N284" i="2"/>
  <c r="C284" i="2"/>
  <c r="AL283" i="2"/>
  <c r="N283" i="2"/>
  <c r="I283" i="2"/>
  <c r="C283" i="2"/>
  <c r="AL282" i="2"/>
  <c r="I282" i="2"/>
  <c r="C282" i="2"/>
  <c r="AL281" i="2"/>
  <c r="I281" i="2"/>
  <c r="C281" i="2"/>
  <c r="AL280" i="2"/>
  <c r="N280" i="2"/>
  <c r="I280" i="2"/>
  <c r="C280" i="2"/>
  <c r="AL279" i="2"/>
  <c r="N279" i="2"/>
  <c r="I279" i="2"/>
  <c r="C279" i="2"/>
  <c r="AL278" i="2"/>
  <c r="N278" i="2"/>
  <c r="I278" i="2"/>
  <c r="C278" i="2"/>
  <c r="AL277" i="2"/>
  <c r="T277" i="2"/>
  <c r="N277" i="2"/>
  <c r="AL276" i="2"/>
  <c r="AL275" i="2"/>
  <c r="AL274" i="2"/>
  <c r="N274" i="2"/>
  <c r="AL273" i="2"/>
  <c r="N273" i="2"/>
  <c r="AL272" i="2"/>
  <c r="N272" i="2"/>
  <c r="AL271" i="2"/>
  <c r="N271" i="2"/>
  <c r="AL270" i="2"/>
  <c r="AL269" i="2"/>
  <c r="T269" i="2"/>
  <c r="N269" i="2"/>
  <c r="AL268" i="2"/>
  <c r="N268" i="2"/>
  <c r="AL267" i="2"/>
  <c r="N267" i="2"/>
  <c r="AL266" i="2"/>
  <c r="N266" i="2"/>
  <c r="AL265" i="2"/>
  <c r="T265" i="2"/>
  <c r="N265" i="2"/>
  <c r="AL264" i="2"/>
  <c r="AL263" i="2"/>
  <c r="AL262" i="2"/>
  <c r="N262" i="2"/>
  <c r="AL261" i="2"/>
  <c r="N261" i="2"/>
  <c r="AL260" i="2"/>
  <c r="N260" i="2"/>
  <c r="AL259" i="2"/>
  <c r="N259" i="2"/>
  <c r="AL258" i="2"/>
  <c r="AL257" i="2"/>
  <c r="T257" i="2"/>
  <c r="N257" i="2"/>
  <c r="AL256" i="2"/>
  <c r="N256" i="2"/>
  <c r="AL255" i="2"/>
  <c r="N255" i="2"/>
  <c r="AL254" i="2"/>
  <c r="N254" i="2"/>
  <c r="AL253" i="2"/>
  <c r="N253" i="2"/>
  <c r="AL252" i="2"/>
  <c r="AL251" i="2"/>
  <c r="AL250" i="2"/>
  <c r="AL249" i="2"/>
  <c r="AL248" i="2"/>
  <c r="AL247" i="2"/>
  <c r="AL246" i="2"/>
  <c r="AL245" i="2"/>
  <c r="AL244" i="2"/>
  <c r="AL243" i="2"/>
  <c r="AL242" i="2"/>
  <c r="AL241" i="2"/>
  <c r="AL240" i="2"/>
  <c r="AL239" i="2"/>
  <c r="AL238" i="2"/>
  <c r="AL237" i="2"/>
  <c r="AL236" i="2"/>
  <c r="AL235" i="2"/>
  <c r="AL234" i="2"/>
  <c r="N234" i="2"/>
  <c r="AL233" i="2"/>
  <c r="T233" i="2"/>
  <c r="N233" i="2"/>
  <c r="AL232" i="2"/>
  <c r="T232" i="2"/>
  <c r="N232" i="2"/>
  <c r="I232" i="2"/>
  <c r="C232" i="2"/>
  <c r="AL231" i="2"/>
  <c r="I231" i="2"/>
  <c r="C231" i="2"/>
  <c r="AL230" i="2"/>
  <c r="N230" i="2"/>
  <c r="I230" i="2"/>
  <c r="C230" i="2"/>
  <c r="AL229" i="2"/>
  <c r="T229" i="2"/>
  <c r="N229" i="2"/>
  <c r="I229" i="2"/>
  <c r="C229" i="2"/>
  <c r="AL228" i="2"/>
  <c r="T228" i="2"/>
  <c r="N228" i="2"/>
  <c r="I228" i="2"/>
  <c r="C228" i="2"/>
  <c r="AL227" i="2"/>
  <c r="N227" i="2"/>
  <c r="I227" i="2"/>
  <c r="C227" i="2"/>
  <c r="AL226" i="2"/>
  <c r="N226" i="2"/>
  <c r="AL225" i="2"/>
  <c r="I225" i="2"/>
  <c r="C225" i="2"/>
  <c r="AL224" i="2"/>
  <c r="N224" i="2"/>
  <c r="C224" i="2"/>
  <c r="AL223" i="2"/>
  <c r="N223" i="2"/>
  <c r="I223" i="2"/>
  <c r="C223" i="2"/>
  <c r="AL222" i="2"/>
  <c r="T222" i="2"/>
  <c r="N222" i="2"/>
  <c r="I222" i="2"/>
  <c r="C222" i="2"/>
  <c r="AL221" i="2"/>
  <c r="T221" i="2"/>
  <c r="N221" i="2"/>
  <c r="I221" i="2"/>
  <c r="C221" i="2"/>
  <c r="AL220" i="2"/>
  <c r="N220" i="2"/>
  <c r="I220" i="2"/>
  <c r="C220" i="2"/>
  <c r="AL219" i="2"/>
  <c r="T219" i="2"/>
  <c r="N219" i="2"/>
  <c r="I219" i="2"/>
  <c r="C219" i="2"/>
  <c r="AL218" i="2"/>
  <c r="T218" i="2"/>
  <c r="N218" i="2"/>
  <c r="I218" i="2"/>
  <c r="C218" i="2"/>
  <c r="AL217" i="2"/>
  <c r="T217" i="2"/>
  <c r="N217" i="2"/>
  <c r="I217" i="2"/>
  <c r="C217" i="2"/>
  <c r="AL216" i="2"/>
  <c r="T216" i="2"/>
  <c r="N216" i="2"/>
  <c r="I216" i="2"/>
  <c r="C216" i="2"/>
  <c r="AL215" i="2"/>
  <c r="N215" i="2"/>
  <c r="I215" i="2"/>
  <c r="C215" i="2"/>
  <c r="AL214" i="2"/>
  <c r="N214" i="2"/>
  <c r="AL213" i="2"/>
  <c r="C213" i="2"/>
  <c r="AL212" i="2"/>
  <c r="N212" i="2"/>
  <c r="C212" i="2"/>
  <c r="AL211" i="2"/>
  <c r="N211" i="2"/>
  <c r="I211" i="2"/>
  <c r="C211" i="2"/>
  <c r="AL210" i="2"/>
  <c r="T210" i="2"/>
  <c r="N210" i="2"/>
  <c r="I210" i="2"/>
  <c r="C210" i="2"/>
  <c r="A210" i="2"/>
  <c r="AL209" i="2"/>
  <c r="T209" i="2"/>
  <c r="N209" i="2"/>
  <c r="I209" i="2"/>
  <c r="C209" i="2"/>
  <c r="A209" i="2"/>
  <c r="AL208" i="2"/>
  <c r="N208" i="2"/>
  <c r="I208" i="2"/>
  <c r="C208" i="2"/>
  <c r="A208" i="2"/>
  <c r="AL207" i="2"/>
  <c r="N207" i="2"/>
  <c r="I207" i="2"/>
  <c r="C207" i="2"/>
  <c r="A207" i="2"/>
  <c r="A206" i="2" s="1"/>
  <c r="A205" i="2" s="1"/>
  <c r="A204" i="2" s="1"/>
  <c r="A203" i="2" s="1"/>
  <c r="A202" i="2" s="1"/>
  <c r="A201" i="2" s="1"/>
  <c r="A200" i="2" s="1"/>
  <c r="A199" i="2" s="1"/>
  <c r="A198" i="2" s="1"/>
  <c r="A197" i="2" s="1"/>
  <c r="A196" i="2" s="1"/>
  <c r="A195" i="2" s="1"/>
  <c r="A194" i="2" s="1"/>
  <c r="A193" i="2" s="1"/>
  <c r="A192" i="2" s="1"/>
  <c r="A191" i="2" s="1"/>
  <c r="A190" i="2" s="1"/>
  <c r="A189" i="2" s="1"/>
  <c r="A188" i="2" s="1"/>
  <c r="A187" i="2" s="1"/>
  <c r="A186" i="2" s="1"/>
  <c r="A185" i="2" s="1"/>
  <c r="A184" i="2" s="1"/>
  <c r="A183" i="2" s="1"/>
  <c r="A182" i="2" s="1"/>
  <c r="A181" i="2" s="1"/>
  <c r="A180" i="2" s="1"/>
  <c r="A179" i="2" s="1"/>
  <c r="A178" i="2" s="1"/>
  <c r="A177" i="2" s="1"/>
  <c r="A176" i="2" s="1"/>
  <c r="A175" i="2" s="1"/>
  <c r="A174" i="2" s="1"/>
  <c r="A173" i="2" s="1"/>
  <c r="A172" i="2" s="1"/>
  <c r="A171" i="2" s="1"/>
  <c r="A170" i="2" s="1"/>
  <c r="A169" i="2" s="1"/>
  <c r="A168" i="2" s="1"/>
  <c r="A167" i="2" s="1"/>
  <c r="A166" i="2" s="1"/>
  <c r="A165" i="2" s="1"/>
  <c r="A164" i="2" s="1"/>
  <c r="A163" i="2" s="1"/>
  <c r="A162" i="2" s="1"/>
  <c r="A161" i="2" s="1"/>
  <c r="A160" i="2" s="1"/>
  <c r="A159" i="2" s="1"/>
  <c r="A158" i="2" s="1"/>
  <c r="A157" i="2" s="1"/>
  <c r="A156" i="2" s="1"/>
  <c r="A155" i="2" s="1"/>
  <c r="A154" i="2" s="1"/>
  <c r="A153" i="2" s="1"/>
  <c r="A152" i="2" s="1"/>
  <c r="A151" i="2" s="1"/>
  <c r="A150" i="2" s="1"/>
  <c r="A149" i="2" s="1"/>
  <c r="A148" i="2" s="1"/>
  <c r="A147" i="2" s="1"/>
  <c r="A146" i="2" s="1"/>
  <c r="A145" i="2" s="1"/>
  <c r="A144" i="2" s="1"/>
  <c r="A143" i="2" s="1"/>
  <c r="A142" i="2" s="1"/>
  <c r="A141" i="2" s="1"/>
  <c r="A140" i="2" s="1"/>
  <c r="A139" i="2" s="1"/>
  <c r="A138" i="2" s="1"/>
  <c r="A137" i="2" s="1"/>
  <c r="A136" i="2" s="1"/>
  <c r="A135" i="2" s="1"/>
  <c r="A134" i="2" s="1"/>
  <c r="A133" i="2" s="1"/>
  <c r="A132" i="2" s="1"/>
  <c r="A131" i="2" s="1"/>
  <c r="A130" i="2" s="1"/>
  <c r="A129" i="2" s="1"/>
  <c r="A128" i="2" s="1"/>
  <c r="A127" i="2" s="1"/>
  <c r="A126" i="2" s="1"/>
  <c r="A125" i="2" s="1"/>
  <c r="A124" i="2" s="1"/>
  <c r="A123" i="2" s="1"/>
  <c r="A122" i="2" s="1"/>
  <c r="A121" i="2" s="1"/>
  <c r="A120" i="2" s="1"/>
  <c r="A119" i="2" s="1"/>
  <c r="A118" i="2" s="1"/>
  <c r="A117" i="2" s="1"/>
  <c r="A116" i="2" s="1"/>
  <c r="A115" i="2" s="1"/>
  <c r="A114" i="2" s="1"/>
  <c r="A113" i="2" s="1"/>
  <c r="A112" i="2" s="1"/>
  <c r="A111" i="2" s="1"/>
  <c r="A110" i="2" s="1"/>
  <c r="A109" i="2" s="1"/>
  <c r="A108" i="2" s="1"/>
  <c r="A107" i="2" s="1"/>
  <c r="A106" i="2" s="1"/>
  <c r="A105" i="2" s="1"/>
  <c r="A104" i="2" s="1"/>
  <c r="A103" i="2" s="1"/>
  <c r="A102" i="2" s="1"/>
  <c r="A101" i="2" s="1"/>
  <c r="A100" i="2" s="1"/>
  <c r="A99" i="2" s="1"/>
  <c r="A98" i="2" s="1"/>
  <c r="A97" i="2" s="1"/>
  <c r="A96" i="2" s="1"/>
  <c r="A95" i="2" s="1"/>
  <c r="A94" i="2" s="1"/>
  <c r="A93" i="2" s="1"/>
  <c r="A92" i="2" s="1"/>
  <c r="A91" i="2" s="1"/>
  <c r="A90" i="2" s="1"/>
  <c r="A89" i="2" s="1"/>
  <c r="A88" i="2" s="1"/>
  <c r="A87" i="2" s="1"/>
  <c r="A86" i="2" s="1"/>
  <c r="A85" i="2" s="1"/>
  <c r="A84" i="2" s="1"/>
  <c r="A83" i="2" s="1"/>
  <c r="A82" i="2" s="1"/>
  <c r="A81" i="2" s="1"/>
  <c r="A80" i="2" s="1"/>
  <c r="A79" i="2" s="1"/>
  <c r="A78" i="2" s="1"/>
  <c r="A77" i="2" s="1"/>
  <c r="A76" i="2" s="1"/>
  <c r="A75" i="2" s="1"/>
  <c r="A74" i="2" s="1"/>
  <c r="A73" i="2" s="1"/>
  <c r="A72" i="2" s="1"/>
  <c r="A71" i="2" s="1"/>
  <c r="A70" i="2" s="1"/>
  <c r="A69" i="2" s="1"/>
  <c r="A68" i="2" s="1"/>
  <c r="A67" i="2" s="1"/>
  <c r="A66" i="2" s="1"/>
  <c r="A65" i="2" s="1"/>
  <c r="A64" i="2" s="1"/>
  <c r="A63" i="2" s="1"/>
  <c r="A62" i="2" s="1"/>
  <c r="A61" i="2" s="1"/>
  <c r="A60" i="2" s="1"/>
  <c r="A59" i="2" s="1"/>
  <c r="A58" i="2" s="1"/>
  <c r="A57" i="2" s="1"/>
  <c r="A56" i="2" s="1"/>
  <c r="A55" i="2" s="1"/>
  <c r="A54" i="2" s="1"/>
  <c r="A53" i="2" s="1"/>
  <c r="A52" i="2" s="1"/>
  <c r="A51" i="2" s="1"/>
  <c r="A50" i="2" s="1"/>
  <c r="A49" i="2" s="1"/>
  <c r="A48" i="2" s="1"/>
  <c r="A47" i="2" s="1"/>
  <c r="A46" i="2" s="1"/>
  <c r="A45" i="2" s="1"/>
  <c r="A44" i="2" s="1"/>
  <c r="A43" i="2" s="1"/>
  <c r="A42" i="2" s="1"/>
  <c r="A41" i="2" s="1"/>
  <c r="A40" i="2" s="1"/>
  <c r="A39" i="2" s="1"/>
  <c r="A38" i="2" s="1"/>
  <c r="A37" i="2" s="1"/>
  <c r="A36" i="2" s="1"/>
  <c r="A35" i="2" s="1"/>
  <c r="A34" i="2" s="1"/>
  <c r="A33" i="2" s="1"/>
  <c r="A32" i="2" s="1"/>
  <c r="A31" i="2" s="1"/>
  <c r="A30" i="2" s="1"/>
  <c r="A29" i="2" s="1"/>
  <c r="A28" i="2" s="1"/>
  <c r="A27" i="2" s="1"/>
  <c r="A26" i="2" s="1"/>
  <c r="A25" i="2" s="1"/>
  <c r="A24" i="2" s="1"/>
  <c r="A23" i="2" s="1"/>
  <c r="A22" i="2" s="1"/>
  <c r="A21" i="2" s="1"/>
  <c r="A20" i="2" s="1"/>
  <c r="A19" i="2" s="1"/>
  <c r="A18" i="2" s="1"/>
  <c r="A17" i="2" s="1"/>
  <c r="A16" i="2" s="1"/>
  <c r="A15" i="2" s="1"/>
  <c r="A14" i="2" s="1"/>
  <c r="A13" i="2" s="1"/>
  <c r="A12" i="2" s="1"/>
  <c r="A11" i="2" s="1"/>
  <c r="A10" i="2" s="1"/>
  <c r="AL206" i="2"/>
  <c r="T206" i="2"/>
  <c r="N206" i="2"/>
  <c r="I206" i="2"/>
  <c r="C206" i="2"/>
  <c r="AL205" i="2"/>
  <c r="T205" i="2"/>
  <c r="N205" i="2"/>
  <c r="I205" i="2"/>
  <c r="C205" i="2"/>
  <c r="AL204" i="2"/>
  <c r="T204" i="2"/>
  <c r="N204" i="2"/>
  <c r="I204" i="2"/>
  <c r="C204" i="2"/>
  <c r="AL203" i="2"/>
  <c r="N203" i="2"/>
  <c r="I203" i="2"/>
  <c r="C203" i="2"/>
  <c r="AL202" i="2"/>
  <c r="N202" i="2"/>
  <c r="I202" i="2"/>
  <c r="AL201" i="2"/>
  <c r="C201" i="2"/>
  <c r="AL200" i="2"/>
  <c r="N200" i="2"/>
  <c r="C200" i="2"/>
  <c r="AL199" i="2"/>
  <c r="N199" i="2"/>
  <c r="I199" i="2"/>
  <c r="C199" i="2"/>
  <c r="AL198" i="2"/>
  <c r="N198" i="2"/>
  <c r="I198" i="2"/>
  <c r="C198" i="2"/>
  <c r="AL197" i="2"/>
  <c r="T197" i="2"/>
  <c r="N197" i="2"/>
  <c r="I197" i="2"/>
  <c r="C197" i="2"/>
  <c r="AL196" i="2"/>
  <c r="T196" i="2"/>
  <c r="N196" i="2"/>
  <c r="I196" i="2"/>
  <c r="C196" i="2"/>
  <c r="AL195" i="2"/>
  <c r="I195" i="2"/>
  <c r="C195" i="2"/>
  <c r="AL194" i="2"/>
  <c r="N194" i="2"/>
  <c r="I194" i="2"/>
  <c r="C194" i="2"/>
  <c r="AL193" i="2"/>
  <c r="T193" i="2"/>
  <c r="N193" i="2"/>
  <c r="I193" i="2"/>
  <c r="C193" i="2"/>
  <c r="AL192" i="2"/>
  <c r="T192" i="2"/>
  <c r="N192" i="2"/>
  <c r="I192" i="2"/>
  <c r="C192" i="2"/>
  <c r="AL191" i="2"/>
  <c r="T191" i="2"/>
  <c r="N191" i="2"/>
  <c r="I191" i="2"/>
  <c r="C191" i="2"/>
  <c r="AL190" i="2"/>
  <c r="AL189" i="2"/>
  <c r="AL188" i="2"/>
  <c r="AL187" i="2"/>
  <c r="AL186" i="2"/>
  <c r="AL185" i="2"/>
  <c r="AL184" i="2"/>
  <c r="AL183" i="2"/>
  <c r="AL182" i="2"/>
  <c r="AL181" i="2"/>
  <c r="AL180" i="2"/>
  <c r="AL179" i="2"/>
  <c r="AL178" i="2"/>
  <c r="AL177" i="2"/>
  <c r="AL176" i="2"/>
  <c r="AL175" i="2"/>
  <c r="AL174" i="2"/>
  <c r="AL173" i="2"/>
  <c r="AL172" i="2"/>
  <c r="AL171" i="2"/>
  <c r="AL170" i="2"/>
  <c r="AL169" i="2"/>
  <c r="AL168" i="2"/>
  <c r="AL167" i="2"/>
  <c r="AL166" i="2"/>
  <c r="AL165" i="2"/>
  <c r="AL164" i="2"/>
  <c r="AL163" i="2"/>
  <c r="AL162" i="2"/>
  <c r="AL161" i="2"/>
  <c r="AL160" i="2"/>
  <c r="AL159" i="2"/>
  <c r="AL158" i="2"/>
  <c r="AL157" i="2"/>
  <c r="AL156" i="2"/>
  <c r="AL155" i="2"/>
  <c r="AL154" i="2"/>
  <c r="AL153" i="2"/>
  <c r="AL152" i="2"/>
  <c r="AL151" i="2"/>
  <c r="AL150" i="2"/>
  <c r="AL149" i="2"/>
  <c r="AL148" i="2"/>
  <c r="AL147" i="2"/>
  <c r="AL146" i="2"/>
  <c r="AL145" i="2"/>
  <c r="AL144" i="2"/>
  <c r="AL143" i="2"/>
  <c r="AL142" i="2"/>
  <c r="AL141" i="2"/>
  <c r="AL140" i="2"/>
  <c r="AL139" i="2"/>
  <c r="AL138" i="2"/>
  <c r="AL137" i="2"/>
  <c r="AL136" i="2"/>
  <c r="AL135" i="2"/>
  <c r="AL134" i="2"/>
  <c r="AL133" i="2"/>
  <c r="AL132" i="2"/>
  <c r="AL131" i="2"/>
  <c r="AL130" i="2"/>
  <c r="AL129" i="2"/>
  <c r="AL128" i="2"/>
  <c r="AL127" i="2"/>
  <c r="AL126" i="2"/>
  <c r="AL125" i="2"/>
  <c r="AL124" i="2"/>
  <c r="AL123" i="2"/>
  <c r="AL122" i="2"/>
  <c r="AL121" i="2"/>
  <c r="AL120" i="2"/>
  <c r="AL119" i="2"/>
  <c r="AL118" i="2"/>
  <c r="AL117" i="2"/>
  <c r="AL116" i="2"/>
  <c r="AL115" i="2"/>
  <c r="AL114" i="2"/>
  <c r="AL113" i="2"/>
  <c r="AL112" i="2"/>
  <c r="AL111" i="2"/>
  <c r="AL110" i="2"/>
  <c r="AL109" i="2"/>
  <c r="AL108" i="2"/>
  <c r="AL107" i="2"/>
  <c r="AL106" i="2"/>
  <c r="AL105" i="2"/>
  <c r="AL104" i="2"/>
  <c r="AL103" i="2"/>
  <c r="AL102" i="2"/>
  <c r="AL101" i="2"/>
  <c r="AL100" i="2"/>
  <c r="AL99" i="2"/>
  <c r="AL98" i="2"/>
  <c r="AL97" i="2"/>
  <c r="AL96" i="2"/>
  <c r="AL95" i="2"/>
  <c r="AL94" i="2"/>
  <c r="AL93" i="2"/>
  <c r="AL92" i="2"/>
  <c r="AL91" i="2"/>
  <c r="AL90" i="2"/>
  <c r="AL89" i="2"/>
  <c r="AL88" i="2"/>
  <c r="AL87" i="2"/>
  <c r="AL86" i="2"/>
  <c r="AL85" i="2"/>
  <c r="AL84" i="2"/>
  <c r="AL83" i="2"/>
  <c r="AL82" i="2"/>
  <c r="AL81" i="2"/>
  <c r="AL80" i="2"/>
  <c r="AL79" i="2"/>
  <c r="AL78" i="2"/>
  <c r="AL77" i="2"/>
  <c r="AL76" i="2"/>
  <c r="AL75" i="2"/>
  <c r="AL74" i="2"/>
  <c r="AL73" i="2"/>
  <c r="AL72" i="2"/>
  <c r="AL71" i="2"/>
  <c r="AL70" i="2"/>
  <c r="AL69" i="2"/>
  <c r="AL68" i="2"/>
  <c r="AL67" i="2"/>
  <c r="AL66" i="2"/>
  <c r="AL65" i="2"/>
  <c r="AL64" i="2"/>
  <c r="AL63" i="2"/>
  <c r="AL62" i="2"/>
  <c r="AL61" i="2"/>
  <c r="AL60" i="2"/>
  <c r="AL59" i="2"/>
  <c r="AL58" i="2"/>
  <c r="AL57" i="2"/>
  <c r="AL56" i="2"/>
  <c r="AL55" i="2"/>
  <c r="AL54" i="2"/>
  <c r="AL53" i="2"/>
  <c r="AL52" i="2"/>
  <c r="AL51" i="2"/>
  <c r="AL50" i="2"/>
  <c r="AL49" i="2"/>
  <c r="AL48" i="2"/>
  <c r="AL47" i="2"/>
  <c r="AL46" i="2"/>
  <c r="AL45" i="2"/>
  <c r="AL44" i="2"/>
  <c r="AL43" i="2"/>
  <c r="AL42" i="2"/>
  <c r="AL41" i="2"/>
  <c r="AL40" i="2"/>
  <c r="AL39" i="2"/>
  <c r="AL38" i="2"/>
  <c r="AL37" i="2"/>
  <c r="AL36" i="2"/>
  <c r="AL35" i="2"/>
  <c r="AL34" i="2"/>
  <c r="AL33" i="2"/>
  <c r="AL32" i="2"/>
  <c r="AL31" i="2"/>
  <c r="AL30" i="2"/>
  <c r="AL29" i="2"/>
  <c r="AL28" i="2"/>
  <c r="AL27" i="2"/>
  <c r="AL26" i="2"/>
  <c r="AL25" i="2"/>
  <c r="AL24" i="2"/>
  <c r="AL23" i="2"/>
  <c r="AL22" i="2"/>
  <c r="AL21" i="2"/>
  <c r="Z164" i="1"/>
  <c r="AC164" i="1"/>
  <c r="R164" i="1"/>
  <c r="X164" i="1"/>
  <c r="F164" i="1"/>
  <c r="K164" i="1"/>
  <c r="Z163" i="1"/>
  <c r="AC163" i="1"/>
  <c r="R163" i="1"/>
  <c r="X163" i="1"/>
  <c r="F163" i="1"/>
  <c r="K163" i="1"/>
  <c r="Z162" i="1"/>
  <c r="AC162" i="1"/>
  <c r="R162" i="1"/>
  <c r="X162" i="1"/>
  <c r="F162" i="1"/>
  <c r="K162" i="1"/>
  <c r="Z161" i="1"/>
  <c r="AC161" i="1"/>
  <c r="R161" i="1"/>
  <c r="X161" i="1"/>
  <c r="F161" i="1"/>
  <c r="K161" i="1"/>
  <c r="Z160" i="1"/>
  <c r="AC160" i="1"/>
  <c r="R160" i="1"/>
  <c r="X160" i="1"/>
  <c r="F160" i="1"/>
  <c r="K160" i="1"/>
  <c r="Z159" i="1"/>
  <c r="AC159" i="1"/>
  <c r="R159" i="1"/>
  <c r="X159" i="1"/>
  <c r="F159" i="1"/>
  <c r="K159" i="1"/>
  <c r="Z158" i="1"/>
  <c r="AC158" i="1"/>
  <c r="R158" i="1"/>
  <c r="X158" i="1"/>
  <c r="F158" i="1"/>
  <c r="K158" i="1"/>
  <c r="Z157" i="1"/>
  <c r="AC157" i="1"/>
  <c r="R157" i="1"/>
  <c r="X157" i="1"/>
  <c r="F157" i="1"/>
  <c r="K157" i="1"/>
  <c r="Z156" i="1"/>
  <c r="AC156" i="1"/>
  <c r="R156" i="1"/>
  <c r="X156" i="1"/>
  <c r="F156" i="1"/>
  <c r="K156" i="1"/>
  <c r="Z155" i="1"/>
  <c r="AC155" i="1"/>
  <c r="R155" i="1"/>
  <c r="X155" i="1"/>
  <c r="F155" i="1"/>
  <c r="K155" i="1"/>
  <c r="Z154" i="1"/>
  <c r="AC154" i="1"/>
  <c r="R154" i="1"/>
  <c r="X154" i="1"/>
  <c r="F154" i="1"/>
  <c r="K154" i="1"/>
  <c r="Z153" i="1"/>
  <c r="AC153" i="1"/>
  <c r="R153" i="1"/>
  <c r="X153" i="1"/>
  <c r="F153" i="1"/>
  <c r="K153" i="1"/>
  <c r="Z152" i="1"/>
  <c r="AC152" i="1"/>
  <c r="R152" i="1"/>
  <c r="X152" i="1"/>
  <c r="F152" i="1"/>
  <c r="K152" i="1"/>
  <c r="Z151" i="1"/>
  <c r="AC151" i="1"/>
  <c r="R151" i="1"/>
  <c r="X151" i="1"/>
  <c r="F151" i="1"/>
  <c r="K151" i="1"/>
  <c r="Z150" i="1"/>
  <c r="AC150" i="1"/>
  <c r="R150" i="1"/>
  <c r="X150" i="1"/>
  <c r="F150" i="1"/>
  <c r="K150" i="1"/>
  <c r="Z149" i="1"/>
  <c r="AC149" i="1"/>
  <c r="R149" i="1"/>
  <c r="X149" i="1"/>
  <c r="F149" i="1"/>
  <c r="K149" i="1"/>
  <c r="Z148" i="1"/>
  <c r="AC148" i="1"/>
  <c r="R148" i="1"/>
  <c r="X148" i="1"/>
  <c r="F148" i="1"/>
  <c r="K148" i="1"/>
  <c r="Z147" i="1"/>
  <c r="AC147" i="1"/>
  <c r="R147" i="1"/>
  <c r="X147" i="1"/>
  <c r="F147" i="1"/>
  <c r="K147" i="1"/>
  <c r="Z146" i="1"/>
  <c r="AC146" i="1"/>
  <c r="R146" i="1"/>
  <c r="X146" i="1"/>
  <c r="F146" i="1"/>
  <c r="K146" i="1"/>
  <c r="Z145" i="1"/>
  <c r="AC145" i="1"/>
  <c r="R145" i="1"/>
  <c r="X145" i="1"/>
  <c r="F145" i="1"/>
  <c r="K145" i="1"/>
  <c r="Z144" i="1"/>
  <c r="AC144" i="1"/>
  <c r="R144" i="1"/>
  <c r="X144" i="1"/>
  <c r="F144" i="1"/>
  <c r="K144" i="1"/>
  <c r="Z143" i="1"/>
  <c r="AC143" i="1"/>
  <c r="R143" i="1"/>
  <c r="X143" i="1"/>
  <c r="F143" i="1"/>
  <c r="K143" i="1"/>
  <c r="Z142" i="1"/>
  <c r="AC142" i="1"/>
  <c r="R142" i="1"/>
  <c r="X142" i="1"/>
  <c r="F142" i="1"/>
  <c r="K142" i="1"/>
  <c r="Z141" i="1"/>
  <c r="AC141" i="1"/>
  <c r="R141" i="1"/>
  <c r="X141" i="1"/>
  <c r="F141" i="1"/>
  <c r="K141" i="1"/>
  <c r="Z140" i="1"/>
  <c r="AC140" i="1"/>
  <c r="R140" i="1"/>
  <c r="X140" i="1"/>
  <c r="F140" i="1"/>
  <c r="K140" i="1"/>
  <c r="Z139" i="1"/>
  <c r="AC139" i="1"/>
  <c r="R139" i="1"/>
  <c r="X139" i="1"/>
  <c r="F139" i="1"/>
  <c r="K139" i="1"/>
  <c r="Z138" i="1"/>
  <c r="AC138" i="1"/>
  <c r="R138" i="1"/>
  <c r="X138" i="1"/>
  <c r="F138" i="1"/>
  <c r="K138" i="1"/>
  <c r="Z137" i="1"/>
  <c r="AC137" i="1"/>
  <c r="R137" i="1"/>
  <c r="X137" i="1"/>
  <c r="F137" i="1"/>
  <c r="K137" i="1"/>
  <c r="Z136" i="1"/>
  <c r="AC136" i="1"/>
  <c r="R136" i="1"/>
  <c r="X136" i="1"/>
  <c r="F136" i="1"/>
  <c r="K136" i="1"/>
  <c r="Z135" i="1"/>
  <c r="AC135" i="1"/>
  <c r="R135" i="1"/>
  <c r="X135" i="1"/>
  <c r="F135" i="1"/>
  <c r="K135" i="1"/>
  <c r="Z134" i="1"/>
  <c r="AC134" i="1"/>
  <c r="R134" i="1"/>
  <c r="X134" i="1"/>
  <c r="F134" i="1"/>
  <c r="K134" i="1"/>
  <c r="Z133" i="1"/>
  <c r="AC133" i="1"/>
  <c r="R133" i="1"/>
  <c r="X133" i="1"/>
  <c r="F133" i="1"/>
  <c r="K133" i="1"/>
  <c r="Z132" i="1"/>
  <c r="AC132" i="1"/>
  <c r="R132" i="1"/>
  <c r="X132" i="1"/>
  <c r="F132" i="1"/>
  <c r="K132" i="1"/>
  <c r="Z131" i="1"/>
  <c r="AC131" i="1"/>
  <c r="R131" i="1"/>
  <c r="X131" i="1"/>
  <c r="F131" i="1"/>
  <c r="K131" i="1"/>
  <c r="Z130" i="1"/>
  <c r="AC130" i="1"/>
  <c r="R130" i="1"/>
  <c r="X130" i="1"/>
  <c r="F130" i="1"/>
  <c r="K130" i="1"/>
  <c r="Z129" i="1"/>
  <c r="AC129" i="1"/>
  <c r="R129" i="1"/>
  <c r="X129" i="1"/>
  <c r="F129" i="1"/>
  <c r="K129" i="1"/>
  <c r="Z128" i="1"/>
  <c r="AC128" i="1"/>
  <c r="R128" i="1"/>
  <c r="X128" i="1"/>
  <c r="F128" i="1"/>
  <c r="K128" i="1"/>
  <c r="Z127" i="1"/>
  <c r="AC127" i="1"/>
  <c r="R127" i="1"/>
  <c r="X127" i="1"/>
  <c r="F127" i="1"/>
  <c r="K127" i="1"/>
  <c r="Z126" i="1"/>
  <c r="AC126" i="1"/>
  <c r="R126" i="1"/>
  <c r="X126" i="1"/>
  <c r="F126" i="1"/>
  <c r="K126" i="1"/>
  <c r="Z125" i="1"/>
  <c r="AC125" i="1"/>
  <c r="R125" i="1"/>
  <c r="X125" i="1"/>
  <c r="F125" i="1"/>
  <c r="K125" i="1"/>
  <c r="Z124" i="1"/>
  <c r="AC124" i="1"/>
  <c r="R124" i="1"/>
  <c r="X124" i="1"/>
  <c r="F124" i="1"/>
  <c r="K124" i="1"/>
  <c r="Z123" i="1"/>
  <c r="AC123" i="1"/>
  <c r="R123" i="1"/>
  <c r="X123" i="1"/>
  <c r="F123" i="1"/>
  <c r="K123" i="1"/>
  <c r="Z122" i="1"/>
  <c r="AC122" i="1"/>
  <c r="R122" i="1"/>
  <c r="X122" i="1"/>
  <c r="F122" i="1"/>
  <c r="K122" i="1"/>
  <c r="Z121" i="1"/>
  <c r="AC121" i="1"/>
  <c r="R121" i="1"/>
  <c r="X121" i="1"/>
  <c r="F121" i="1"/>
  <c r="K121" i="1"/>
  <c r="Z120" i="1"/>
  <c r="AC120" i="1"/>
  <c r="R120" i="1"/>
  <c r="X120" i="1"/>
  <c r="F120" i="1"/>
  <c r="K120" i="1"/>
  <c r="Z119" i="1"/>
  <c r="AC119" i="1"/>
  <c r="R119" i="1"/>
  <c r="X119" i="1"/>
  <c r="F119" i="1"/>
  <c r="K119" i="1"/>
  <c r="Z118" i="1"/>
  <c r="AC118" i="1"/>
  <c r="R118" i="1"/>
  <c r="X118" i="1"/>
  <c r="F118" i="1"/>
  <c r="K118" i="1"/>
  <c r="Z117" i="1"/>
  <c r="AC117" i="1"/>
  <c r="R117" i="1"/>
  <c r="X117" i="1"/>
  <c r="F117" i="1"/>
  <c r="K117" i="1"/>
  <c r="Z116" i="1"/>
  <c r="AC116" i="1"/>
  <c r="R116" i="1"/>
  <c r="X116" i="1"/>
  <c r="F116" i="1"/>
  <c r="K116" i="1"/>
  <c r="Z115" i="1"/>
  <c r="AC115" i="1"/>
  <c r="R115" i="1"/>
  <c r="X115" i="1"/>
  <c r="F115" i="1"/>
  <c r="K115" i="1"/>
  <c r="Z114" i="1"/>
  <c r="AC114" i="1"/>
  <c r="R114" i="1"/>
  <c r="X114" i="1"/>
  <c r="F114" i="1"/>
  <c r="K114" i="1"/>
  <c r="Z113" i="1"/>
  <c r="AC113" i="1"/>
  <c r="R113" i="1"/>
  <c r="X113" i="1"/>
  <c r="F113" i="1"/>
  <c r="K113" i="1"/>
  <c r="Z112" i="1"/>
  <c r="AC112" i="1"/>
  <c r="R112" i="1"/>
  <c r="X112" i="1"/>
  <c r="F112" i="1"/>
  <c r="K112" i="1"/>
  <c r="Z111" i="1"/>
  <c r="AC111" i="1"/>
  <c r="R111" i="1"/>
  <c r="X111" i="1"/>
  <c r="F111" i="1"/>
  <c r="K111" i="1"/>
  <c r="Z110" i="1"/>
  <c r="AC110" i="1"/>
  <c r="R110" i="1"/>
  <c r="X110" i="1"/>
  <c r="F110" i="1"/>
  <c r="K110" i="1"/>
  <c r="Z109" i="1"/>
  <c r="AC109" i="1"/>
  <c r="R109" i="1"/>
  <c r="X109" i="1"/>
  <c r="F109" i="1"/>
  <c r="K109" i="1"/>
  <c r="Z108" i="1"/>
  <c r="AC108" i="1"/>
  <c r="R108" i="1"/>
  <c r="X108" i="1"/>
  <c r="F108" i="1"/>
  <c r="K108" i="1"/>
  <c r="Z107" i="1"/>
  <c r="AC107" i="1"/>
  <c r="R107" i="1"/>
  <c r="X107" i="1"/>
  <c r="F107" i="1"/>
  <c r="K107" i="1"/>
  <c r="Z106" i="1"/>
  <c r="AC106" i="1"/>
  <c r="R106" i="1"/>
  <c r="X106" i="1"/>
  <c r="F106" i="1"/>
  <c r="K106" i="1"/>
  <c r="Z105" i="1"/>
  <c r="AC105" i="1"/>
  <c r="R105" i="1"/>
  <c r="X105" i="1"/>
  <c r="F105" i="1"/>
  <c r="K105" i="1"/>
  <c r="Z104" i="1"/>
  <c r="AC104" i="1"/>
  <c r="R104" i="1"/>
  <c r="X104" i="1"/>
  <c r="F104" i="1"/>
  <c r="K104" i="1"/>
  <c r="Z103" i="1"/>
  <c r="AC103" i="1"/>
  <c r="R103" i="1"/>
  <c r="X103" i="1"/>
  <c r="F103" i="1"/>
  <c r="K103" i="1"/>
  <c r="Z102" i="1"/>
  <c r="AC102" i="1"/>
  <c r="R102" i="1"/>
  <c r="X102" i="1"/>
  <c r="F102" i="1"/>
  <c r="K102" i="1"/>
  <c r="Z101" i="1"/>
  <c r="AC101" i="1"/>
  <c r="R101" i="1"/>
  <c r="X101" i="1"/>
  <c r="F101" i="1"/>
  <c r="K101" i="1"/>
  <c r="Z100" i="1"/>
  <c r="AC100" i="1"/>
  <c r="R100" i="1"/>
  <c r="X100" i="1"/>
  <c r="F100" i="1"/>
  <c r="K100" i="1"/>
  <c r="Z99" i="1"/>
  <c r="AC99" i="1"/>
  <c r="R99" i="1"/>
  <c r="X99" i="1"/>
  <c r="F99" i="1"/>
  <c r="K99" i="1"/>
  <c r="Z98" i="1"/>
  <c r="AC98" i="1"/>
  <c r="R98" i="1"/>
  <c r="X98" i="1"/>
  <c r="F98" i="1"/>
  <c r="K98" i="1"/>
  <c r="Z97" i="1"/>
  <c r="AC97" i="1"/>
  <c r="R97" i="1"/>
  <c r="X97" i="1"/>
  <c r="F97" i="1"/>
  <c r="K97" i="1"/>
  <c r="Z96" i="1"/>
  <c r="AC96" i="1"/>
  <c r="R96" i="1"/>
  <c r="X96" i="1"/>
  <c r="F96" i="1"/>
  <c r="K96" i="1"/>
  <c r="Z95" i="1"/>
  <c r="AC95" i="1"/>
  <c r="R95" i="1"/>
  <c r="X95" i="1"/>
  <c r="F95" i="1"/>
  <c r="K95" i="1"/>
  <c r="Z94" i="1"/>
  <c r="AC94" i="1"/>
  <c r="R94" i="1"/>
  <c r="X94" i="1"/>
  <c r="F94" i="1"/>
  <c r="K94" i="1"/>
  <c r="Z93" i="1"/>
  <c r="AC93" i="1"/>
  <c r="R93" i="1"/>
  <c r="X93" i="1"/>
  <c r="F93" i="1"/>
  <c r="K93" i="1"/>
  <c r="Z92" i="1"/>
  <c r="AC92" i="1"/>
  <c r="R92" i="1"/>
  <c r="X92" i="1"/>
  <c r="F92" i="1"/>
  <c r="K92" i="1"/>
  <c r="Z91" i="1"/>
  <c r="AC91" i="1"/>
  <c r="R91" i="1"/>
  <c r="X91" i="1"/>
  <c r="F91" i="1"/>
  <c r="K91" i="1"/>
  <c r="Z90" i="1"/>
  <c r="AC90" i="1"/>
  <c r="R90" i="1"/>
  <c r="X90" i="1"/>
  <c r="F90" i="1"/>
  <c r="K90" i="1"/>
  <c r="Z89" i="1"/>
  <c r="AC89" i="1"/>
  <c r="R89" i="1"/>
  <c r="X89" i="1"/>
  <c r="F89" i="1"/>
  <c r="K89" i="1"/>
  <c r="Z88" i="1"/>
  <c r="AC88" i="1"/>
  <c r="R88" i="1"/>
  <c r="X88" i="1"/>
  <c r="F88" i="1"/>
  <c r="K88" i="1"/>
  <c r="Z87" i="1"/>
  <c r="AC87" i="1"/>
  <c r="R87" i="1"/>
  <c r="X87" i="1"/>
  <c r="F87" i="1"/>
  <c r="K87" i="1"/>
  <c r="Z86" i="1"/>
  <c r="AC86" i="1"/>
  <c r="R86" i="1"/>
  <c r="X86" i="1"/>
  <c r="F86" i="1"/>
  <c r="K86" i="1"/>
  <c r="W85" i="1"/>
  <c r="R85" i="1"/>
  <c r="X85" i="1"/>
  <c r="J85" i="1"/>
  <c r="K85" i="1"/>
  <c r="W84" i="1"/>
  <c r="R84" i="1"/>
  <c r="X84" i="1"/>
  <c r="J84" i="1"/>
  <c r="K84" i="1"/>
  <c r="W83" i="1"/>
  <c r="R83" i="1"/>
  <c r="X83" i="1"/>
  <c r="J83" i="1"/>
  <c r="K83" i="1"/>
  <c r="W82" i="1"/>
  <c r="R82" i="1"/>
  <c r="X82" i="1"/>
  <c r="J82" i="1"/>
  <c r="K82" i="1"/>
  <c r="W81" i="1"/>
  <c r="R81" i="1"/>
  <c r="X81" i="1"/>
  <c r="J81" i="1"/>
  <c r="K81" i="1"/>
  <c r="W80" i="1"/>
  <c r="R80" i="1"/>
  <c r="X80" i="1"/>
  <c r="J80" i="1"/>
  <c r="K80" i="1"/>
  <c r="W79" i="1"/>
  <c r="R79" i="1"/>
  <c r="X79" i="1"/>
  <c r="J79" i="1"/>
  <c r="K79" i="1"/>
  <c r="W78" i="1"/>
  <c r="R78" i="1"/>
  <c r="X78" i="1"/>
  <c r="J78" i="1"/>
  <c r="K78" i="1"/>
  <c r="W77" i="1"/>
  <c r="R77" i="1"/>
  <c r="X77" i="1"/>
  <c r="J77" i="1"/>
  <c r="K77" i="1"/>
  <c r="W76" i="1"/>
  <c r="R76" i="1"/>
  <c r="X76" i="1"/>
  <c r="J76" i="1"/>
  <c r="K76" i="1"/>
  <c r="W75" i="1"/>
  <c r="R75" i="1"/>
  <c r="X75" i="1"/>
  <c r="J75" i="1"/>
  <c r="K75" i="1"/>
  <c r="W74" i="1"/>
  <c r="R74" i="1"/>
  <c r="X74" i="1"/>
  <c r="J74" i="1"/>
  <c r="K74" i="1"/>
  <c r="W73" i="1"/>
  <c r="R73" i="1"/>
  <c r="X73" i="1"/>
  <c r="J73" i="1"/>
  <c r="K73" i="1"/>
  <c r="W72" i="1"/>
  <c r="R72" i="1"/>
  <c r="X72" i="1"/>
  <c r="J72" i="1"/>
  <c r="K72" i="1"/>
  <c r="W71" i="1"/>
  <c r="R71" i="1"/>
  <c r="X71" i="1"/>
  <c r="J71" i="1"/>
  <c r="K71" i="1"/>
  <c r="W70" i="1"/>
  <c r="R70" i="1"/>
  <c r="X70" i="1"/>
  <c r="J70" i="1"/>
  <c r="K70" i="1"/>
  <c r="W69" i="1"/>
  <c r="R69" i="1"/>
  <c r="X69" i="1"/>
  <c r="J69" i="1"/>
  <c r="K69" i="1"/>
  <c r="W68" i="1"/>
  <c r="R68" i="1"/>
  <c r="X68" i="1"/>
  <c r="J68" i="1"/>
  <c r="K68" i="1"/>
  <c r="W67" i="1"/>
  <c r="R67" i="1"/>
  <c r="X67" i="1"/>
  <c r="J67" i="1"/>
  <c r="K67" i="1"/>
  <c r="W66" i="1"/>
  <c r="R66" i="1"/>
  <c r="X66" i="1"/>
  <c r="J66" i="1"/>
  <c r="K66" i="1"/>
  <c r="W65" i="1"/>
  <c r="R65" i="1"/>
  <c r="X65" i="1"/>
  <c r="J65" i="1"/>
  <c r="K65" i="1"/>
  <c r="W64" i="1"/>
  <c r="R64" i="1"/>
  <c r="X64" i="1"/>
  <c r="J64" i="1"/>
  <c r="K64" i="1"/>
  <c r="W63" i="1"/>
  <c r="R63" i="1"/>
  <c r="X63" i="1"/>
  <c r="J63" i="1"/>
  <c r="K63" i="1"/>
  <c r="W62" i="1"/>
  <c r="R62" i="1"/>
  <c r="X62" i="1"/>
  <c r="J62" i="1"/>
  <c r="K62" i="1"/>
  <c r="W61" i="1"/>
  <c r="R61" i="1"/>
  <c r="X61" i="1"/>
  <c r="J61" i="1"/>
  <c r="K61" i="1"/>
  <c r="W60" i="1"/>
  <c r="R60" i="1"/>
  <c r="X60" i="1"/>
  <c r="J60" i="1"/>
  <c r="K60" i="1"/>
  <c r="W59" i="1"/>
  <c r="R59" i="1"/>
  <c r="X59" i="1"/>
  <c r="J59" i="1"/>
  <c r="K59" i="1"/>
  <c r="W58" i="1"/>
  <c r="R58" i="1"/>
  <c r="X58" i="1"/>
  <c r="J58" i="1"/>
  <c r="K58" i="1"/>
  <c r="W57" i="1"/>
  <c r="R57" i="1"/>
  <c r="X57" i="1"/>
  <c r="J57" i="1"/>
  <c r="K57" i="1"/>
  <c r="W56" i="1"/>
  <c r="R56" i="1"/>
  <c r="X56" i="1"/>
  <c r="J56" i="1"/>
  <c r="K56" i="1"/>
  <c r="W55" i="1"/>
  <c r="R55" i="1"/>
  <c r="X55" i="1"/>
  <c r="J55" i="1"/>
  <c r="K55" i="1"/>
  <c r="W54" i="1"/>
  <c r="R54" i="1"/>
  <c r="X54" i="1"/>
  <c r="J54" i="1"/>
  <c r="K54" i="1"/>
  <c r="W53" i="1"/>
  <c r="R53" i="1"/>
  <c r="X53" i="1"/>
  <c r="J53" i="1"/>
  <c r="K53" i="1"/>
  <c r="W52" i="1"/>
  <c r="R52" i="1"/>
  <c r="X52" i="1"/>
  <c r="J52" i="1"/>
  <c r="K52" i="1"/>
  <c r="W51" i="1"/>
  <c r="R51" i="1"/>
  <c r="X51" i="1"/>
  <c r="J51" i="1"/>
  <c r="K51" i="1"/>
  <c r="W50" i="1"/>
  <c r="R50" i="1"/>
  <c r="X50" i="1"/>
  <c r="J50" i="1"/>
  <c r="K50" i="1"/>
  <c r="W49" i="1"/>
  <c r="R49" i="1"/>
  <c r="X49" i="1"/>
  <c r="J49" i="1"/>
  <c r="K49" i="1"/>
  <c r="W48" i="1"/>
  <c r="R48" i="1"/>
  <c r="X48" i="1"/>
  <c r="J48" i="1"/>
  <c r="K48" i="1"/>
  <c r="W47" i="1"/>
  <c r="R47" i="1"/>
  <c r="X47" i="1"/>
  <c r="J47" i="1"/>
  <c r="K47" i="1"/>
  <c r="W46" i="1"/>
  <c r="R46" i="1"/>
  <c r="X46" i="1"/>
  <c r="J46" i="1"/>
  <c r="K46" i="1"/>
  <c r="W45" i="1"/>
  <c r="R45" i="1"/>
  <c r="X45" i="1"/>
  <c r="J45" i="1"/>
  <c r="K45" i="1"/>
  <c r="W44" i="1"/>
  <c r="R44" i="1"/>
  <c r="X44" i="1"/>
  <c r="J44" i="1"/>
  <c r="K44" i="1"/>
  <c r="W43" i="1"/>
  <c r="R43" i="1"/>
  <c r="X43" i="1"/>
  <c r="J43" i="1"/>
  <c r="K43" i="1"/>
  <c r="W42" i="1"/>
  <c r="R42" i="1"/>
  <c r="X42" i="1"/>
  <c r="J42" i="1"/>
  <c r="K42" i="1"/>
  <c r="W41" i="1"/>
  <c r="R41" i="1"/>
  <c r="X41" i="1"/>
  <c r="J41" i="1"/>
  <c r="K41" i="1"/>
  <c r="W40" i="1"/>
  <c r="R40" i="1"/>
  <c r="X40" i="1"/>
  <c r="K40" i="1"/>
  <c r="AC39" i="1"/>
  <c r="W39" i="1"/>
  <c r="X39" i="1"/>
  <c r="J39" i="1"/>
  <c r="K39" i="1"/>
  <c r="A39" i="1"/>
  <c r="AC38" i="1"/>
  <c r="W38" i="1"/>
  <c r="X38" i="1"/>
  <c r="J38" i="1"/>
  <c r="K38" i="1"/>
  <c r="A38" i="1"/>
  <c r="AC37" i="1"/>
  <c r="W37" i="1"/>
  <c r="X37" i="1"/>
  <c r="J37" i="1"/>
  <c r="K37" i="1"/>
  <c r="A37" i="1"/>
  <c r="AC36" i="1"/>
  <c r="W36" i="1"/>
  <c r="X36" i="1"/>
  <c r="J36" i="1"/>
  <c r="K36" i="1"/>
  <c r="A36" i="1"/>
  <c r="AC35" i="1"/>
  <c r="W35" i="1"/>
  <c r="X35" i="1"/>
  <c r="J35" i="1"/>
  <c r="K35" i="1"/>
  <c r="A35" i="1"/>
  <c r="AC34" i="1"/>
  <c r="W34" i="1"/>
  <c r="X34" i="1"/>
  <c r="J34" i="1"/>
  <c r="K34" i="1"/>
  <c r="A34" i="1"/>
  <c r="AC33" i="1"/>
  <c r="W33" i="1"/>
  <c r="X33" i="1"/>
  <c r="J33" i="1"/>
  <c r="K33" i="1"/>
  <c r="A33" i="1"/>
  <c r="AC32" i="1"/>
  <c r="W32" i="1"/>
  <c r="X32" i="1"/>
  <c r="J32" i="1"/>
  <c r="K32" i="1"/>
  <c r="A32" i="1"/>
  <c r="AC31" i="1"/>
  <c r="W31" i="1"/>
  <c r="X31" i="1"/>
  <c r="J31" i="1"/>
  <c r="K31" i="1"/>
  <c r="A31" i="1"/>
  <c r="AC30" i="1"/>
  <c r="W30" i="1"/>
  <c r="X30" i="1"/>
  <c r="J30" i="1"/>
  <c r="K30" i="1"/>
  <c r="A30" i="1"/>
  <c r="AC29" i="1"/>
  <c r="W29" i="1"/>
  <c r="X29" i="1"/>
  <c r="J29" i="1"/>
  <c r="K29" i="1"/>
  <c r="A29" i="1"/>
  <c r="AC28" i="1"/>
  <c r="W28" i="1"/>
  <c r="X28" i="1"/>
  <c r="J28" i="1"/>
  <c r="K28" i="1"/>
  <c r="A28" i="1"/>
  <c r="AC27" i="1"/>
  <c r="W27" i="1"/>
  <c r="X27" i="1"/>
  <c r="J27" i="1"/>
  <c r="K27" i="1"/>
  <c r="A27" i="1"/>
  <c r="AC26" i="1"/>
  <c r="W26" i="1"/>
  <c r="X26" i="1"/>
  <c r="J26" i="1"/>
  <c r="K26" i="1"/>
  <c r="A26" i="1"/>
  <c r="AC25" i="1"/>
  <c r="W25" i="1"/>
  <c r="X25" i="1"/>
  <c r="J25" i="1"/>
  <c r="K25" i="1"/>
  <c r="A25" i="1"/>
  <c r="AC24" i="1"/>
  <c r="W24" i="1"/>
  <c r="X24" i="1"/>
  <c r="J24" i="1"/>
  <c r="K24" i="1"/>
  <c r="A24" i="1"/>
  <c r="AC23" i="1"/>
  <c r="W23" i="1"/>
  <c r="X23" i="1"/>
  <c r="J23" i="1"/>
  <c r="K23" i="1"/>
  <c r="A23" i="1"/>
  <c r="AC22" i="1"/>
  <c r="W22" i="1"/>
  <c r="X22" i="1"/>
  <c r="J22" i="1"/>
  <c r="K22" i="1"/>
  <c r="A22" i="1"/>
  <c r="AC21" i="1"/>
  <c r="W21" i="1"/>
  <c r="X21" i="1"/>
  <c r="J21" i="1"/>
  <c r="K21" i="1"/>
  <c r="A21" i="1"/>
  <c r="AC20" i="1"/>
  <c r="W20" i="1"/>
  <c r="X20" i="1"/>
  <c r="J20" i="1"/>
  <c r="K20" i="1"/>
  <c r="A20" i="1"/>
  <c r="AC19" i="1"/>
  <c r="W19" i="1"/>
  <c r="X19" i="1"/>
  <c r="J19" i="1"/>
  <c r="K19" i="1"/>
  <c r="A19" i="1"/>
  <c r="AC18" i="1"/>
  <c r="W18" i="1"/>
  <c r="X18" i="1"/>
  <c r="J18" i="1"/>
  <c r="K18" i="1"/>
  <c r="A18" i="1"/>
  <c r="AC17" i="1"/>
  <c r="W17" i="1"/>
  <c r="X17" i="1"/>
  <c r="J17" i="1"/>
  <c r="K17" i="1"/>
  <c r="A17" i="1"/>
  <c r="AC16" i="1"/>
  <c r="W16" i="1"/>
  <c r="X16" i="1"/>
  <c r="J16" i="1"/>
  <c r="K16" i="1"/>
  <c r="A16" i="1"/>
  <c r="AC15" i="1"/>
  <c r="W15" i="1"/>
  <c r="X15" i="1"/>
  <c r="J15" i="1"/>
  <c r="K15" i="1"/>
  <c r="A15" i="1"/>
  <c r="AC14" i="1"/>
  <c r="W14" i="1"/>
  <c r="X14" i="1"/>
  <c r="J14" i="1"/>
  <c r="K14" i="1"/>
  <c r="A14" i="1"/>
  <c r="AC13" i="1"/>
  <c r="W13" i="1"/>
  <c r="X13" i="1"/>
  <c r="J13" i="1"/>
  <c r="K13" i="1"/>
  <c r="A13" i="1"/>
  <c r="AC12" i="1"/>
  <c r="W12" i="1"/>
  <c r="X12" i="1"/>
  <c r="J12" i="1"/>
  <c r="K12" i="1"/>
  <c r="A12" i="1"/>
  <c r="AC11" i="1"/>
  <c r="W11" i="1"/>
  <c r="X11" i="1"/>
  <c r="J11" i="1"/>
  <c r="K11" i="1"/>
  <c r="A11" i="1"/>
  <c r="AC10" i="1"/>
  <c r="W10" i="1"/>
  <c r="X10" i="1"/>
  <c r="J10" i="1"/>
  <c r="K10" i="1"/>
  <c r="A10" i="1"/>
  <c r="K104" i="3" l="1"/>
  <c r="L104" i="3"/>
  <c r="O19" i="3"/>
  <c r="L20" i="3"/>
  <c r="O31" i="3"/>
  <c r="N31" i="3" s="1"/>
  <c r="L32" i="3"/>
  <c r="L143" i="3"/>
  <c r="K143" i="3"/>
  <c r="K11" i="3"/>
  <c r="L11" i="3"/>
  <c r="J152" i="3"/>
  <c r="J131" i="3"/>
  <c r="J24" i="3"/>
  <c r="L156" i="3"/>
  <c r="J11" i="3"/>
  <c r="L93" i="3"/>
  <c r="J114" i="3"/>
  <c r="J117" i="3"/>
  <c r="J32" i="3"/>
  <c r="O117" i="3"/>
  <c r="J144" i="3"/>
  <c r="J155" i="3"/>
  <c r="J156" i="3"/>
  <c r="J43" i="3"/>
  <c r="O12" i="3"/>
  <c r="O98" i="3"/>
  <c r="J12" i="3"/>
  <c r="J9" i="3"/>
  <c r="J93" i="3"/>
  <c r="K102" i="3"/>
  <c r="L140" i="3"/>
  <c r="O11" i="3"/>
  <c r="N11" i="3" s="1"/>
  <c r="J104" i="3"/>
  <c r="N104" i="3" s="1"/>
  <c r="O143" i="3"/>
  <c r="J33" i="3"/>
  <c r="J20" i="3"/>
  <c r="L105" i="3"/>
  <c r="J102" i="3"/>
  <c r="J107" i="3"/>
  <c r="O93" i="3"/>
  <c r="O105" i="3"/>
  <c r="N105" i="3" s="1"/>
  <c r="J140" i="3"/>
  <c r="N140" i="3" s="1"/>
  <c r="J158" i="3"/>
  <c r="J45" i="3"/>
  <c r="J26" i="3"/>
  <c r="K131" i="3"/>
  <c r="N131" i="3" s="1"/>
  <c r="L38" i="3"/>
  <c r="J7" i="3"/>
  <c r="N7" i="3" s="1"/>
  <c r="O118" i="3"/>
  <c r="O152" i="3"/>
  <c r="J129" i="3"/>
  <c r="J127" i="3"/>
  <c r="J34" i="3"/>
  <c r="L118" i="3"/>
  <c r="L24" i="3"/>
  <c r="K95" i="3"/>
  <c r="N95" i="3" s="1"/>
  <c r="L114" i="3"/>
  <c r="O116" i="3"/>
  <c r="O43" i="3"/>
  <c r="J95" i="3"/>
  <c r="K44" i="3"/>
  <c r="O7" i="3"/>
  <c r="O115" i="3"/>
  <c r="K152" i="3"/>
  <c r="L153" i="3"/>
  <c r="O114" i="3"/>
  <c r="J44" i="3"/>
  <c r="J13" i="3"/>
  <c r="J112" i="3"/>
  <c r="K153" i="3"/>
  <c r="O155" i="3"/>
  <c r="J151" i="3"/>
  <c r="L7" i="3"/>
  <c r="J46" i="3"/>
  <c r="O104" i="3"/>
  <c r="O131" i="3"/>
  <c r="J143" i="3"/>
  <c r="O161" i="5"/>
  <c r="O159" i="5"/>
  <c r="H154" i="5"/>
  <c r="H157" i="5"/>
  <c r="H176" i="5"/>
  <c r="H110" i="5"/>
  <c r="O154" i="5"/>
  <c r="O157" i="5"/>
  <c r="O160" i="5"/>
  <c r="H167" i="5"/>
  <c r="H173" i="5"/>
  <c r="H26" i="5"/>
  <c r="H42" i="5"/>
  <c r="H58" i="5"/>
  <c r="H74" i="5"/>
  <c r="H135" i="5"/>
  <c r="H139" i="5"/>
  <c r="H143" i="5"/>
  <c r="H147" i="5"/>
  <c r="H164" i="5"/>
  <c r="H179" i="5"/>
  <c r="H161" i="5"/>
  <c r="H170" i="5"/>
  <c r="H180" i="5"/>
  <c r="H38" i="5"/>
  <c r="H54" i="5"/>
  <c r="H70" i="5"/>
  <c r="H113" i="5"/>
  <c r="H140" i="5"/>
  <c r="H144" i="5"/>
  <c r="H148" i="5"/>
  <c r="O152" i="5"/>
  <c r="O155" i="5"/>
  <c r="O158" i="5"/>
  <c r="H165" i="5"/>
  <c r="H168" i="5"/>
  <c r="H171" i="5"/>
  <c r="H174" i="5"/>
  <c r="H177" i="5"/>
  <c r="H96" i="5"/>
  <c r="H152" i="5"/>
  <c r="H116" i="5"/>
  <c r="H132" i="5"/>
  <c r="H155" i="5"/>
  <c r="O163" i="5"/>
  <c r="H34" i="5"/>
  <c r="H50" i="5"/>
  <c r="H66" i="5"/>
  <c r="H82" i="5"/>
  <c r="H137" i="5"/>
  <c r="H141" i="5"/>
  <c r="H145" i="5"/>
  <c r="H149" i="5"/>
  <c r="H153" i="5"/>
  <c r="H156" i="5"/>
  <c r="H159" i="5"/>
  <c r="O153" i="5"/>
  <c r="O156" i="5"/>
  <c r="H166" i="5"/>
  <c r="H169" i="5"/>
  <c r="H172" i="5"/>
  <c r="H175" i="5"/>
  <c r="O162" i="5"/>
  <c r="H30" i="5"/>
  <c r="H46" i="5"/>
  <c r="H62" i="5"/>
  <c r="H78" i="5"/>
  <c r="H93" i="5"/>
  <c r="H125" i="5"/>
  <c r="H138" i="5"/>
  <c r="H142" i="5"/>
  <c r="H146" i="5"/>
  <c r="H163" i="5"/>
  <c r="I108" i="5"/>
  <c r="O107" i="5"/>
  <c r="O164" i="5"/>
  <c r="H94" i="5"/>
  <c r="H118" i="5"/>
  <c r="H130" i="5"/>
  <c r="H150" i="5"/>
  <c r="H98" i="5"/>
  <c r="H106" i="5"/>
  <c r="H114" i="5"/>
  <c r="H123" i="5"/>
  <c r="H27" i="5"/>
  <c r="H35" i="5"/>
  <c r="H43" i="5"/>
  <c r="H51" i="5"/>
  <c r="H59" i="5"/>
  <c r="H67" i="5"/>
  <c r="H71" i="5"/>
  <c r="H79" i="5"/>
  <c r="H83" i="5"/>
  <c r="H91" i="5"/>
  <c r="H128" i="5"/>
  <c r="H95" i="5"/>
  <c r="H121" i="5"/>
  <c r="H133" i="5"/>
  <c r="H99" i="5"/>
  <c r="H103" i="5"/>
  <c r="H107" i="5"/>
  <c r="H111" i="5"/>
  <c r="H126" i="5"/>
  <c r="H102" i="5"/>
  <c r="H31" i="5"/>
  <c r="H39" i="5"/>
  <c r="H47" i="5"/>
  <c r="H55" i="5"/>
  <c r="H63" i="5"/>
  <c r="H75" i="5"/>
  <c r="H87" i="5"/>
  <c r="H28" i="5"/>
  <c r="H32" i="5"/>
  <c r="H36" i="5"/>
  <c r="H40" i="5"/>
  <c r="H44" i="5"/>
  <c r="H48" i="5"/>
  <c r="H52" i="5"/>
  <c r="H56" i="5"/>
  <c r="H60" i="5"/>
  <c r="H64" i="5"/>
  <c r="H68" i="5"/>
  <c r="H72" i="5"/>
  <c r="H76" i="5"/>
  <c r="H80" i="5"/>
  <c r="H84" i="5"/>
  <c r="H88" i="5"/>
  <c r="H92" i="5"/>
  <c r="H115" i="5"/>
  <c r="H119" i="5"/>
  <c r="H131" i="5"/>
  <c r="H151" i="5"/>
  <c r="H181" i="5"/>
  <c r="H100" i="5"/>
  <c r="H104" i="5"/>
  <c r="H108" i="5"/>
  <c r="H112" i="5"/>
  <c r="H129" i="5"/>
  <c r="H136" i="5"/>
  <c r="H29" i="5"/>
  <c r="H33" i="5"/>
  <c r="H37" i="5"/>
  <c r="H41" i="5"/>
  <c r="H45" i="5"/>
  <c r="H49" i="5"/>
  <c r="H53" i="5"/>
  <c r="H57" i="5"/>
  <c r="H61" i="5"/>
  <c r="H65" i="5"/>
  <c r="H69" i="5"/>
  <c r="H73" i="5"/>
  <c r="H77" i="5"/>
  <c r="H81" i="5"/>
  <c r="H85" i="5"/>
  <c r="H89" i="5"/>
  <c r="H117" i="5"/>
  <c r="H122" i="5"/>
  <c r="H134" i="5"/>
  <c r="H124" i="5"/>
  <c r="H127" i="5"/>
  <c r="H97" i="5"/>
  <c r="H101" i="5"/>
  <c r="H105" i="5"/>
  <c r="H109" i="5"/>
  <c r="H120" i="5"/>
  <c r="AJ223" i="2"/>
  <c r="AJ211" i="2"/>
  <c r="AJ199" i="2"/>
  <c r="T315" i="2"/>
  <c r="T303" i="2"/>
  <c r="T279" i="2"/>
  <c r="T267" i="2"/>
  <c r="T314" i="2"/>
  <c r="T278" i="2"/>
  <c r="T312" i="2"/>
  <c r="T288" i="2"/>
  <c r="T310" i="2"/>
  <c r="T274" i="2"/>
  <c r="T202" i="2"/>
  <c r="T296" i="2"/>
  <c r="T260" i="2"/>
  <c r="T293" i="2"/>
  <c r="T281" i="2"/>
  <c r="T287" i="2"/>
  <c r="T251" i="2"/>
  <c r="T214" i="2"/>
  <c r="T227" i="2"/>
  <c r="T261" i="2"/>
  <c r="T285" i="2"/>
  <c r="T297" i="2"/>
  <c r="T308" i="2"/>
  <c r="T200" i="2"/>
  <c r="T211" i="2"/>
  <c r="T262" i="2"/>
  <c r="T272" i="2"/>
  <c r="T286" i="2"/>
  <c r="AJ287" i="2"/>
  <c r="AJ203" i="2"/>
  <c r="T203" i="2"/>
  <c r="T215" i="2"/>
  <c r="T283" i="2"/>
  <c r="T298" i="2"/>
  <c r="AJ299" i="2"/>
  <c r="AJ285" i="2"/>
  <c r="AJ215" i="2"/>
  <c r="AJ201" i="2"/>
  <c r="T231" i="2"/>
  <c r="T225" i="2"/>
  <c r="T213" i="2"/>
  <c r="T207" i="2"/>
  <c r="T195" i="2"/>
  <c r="T295" i="2"/>
  <c r="S311" i="2"/>
  <c r="S299" i="2"/>
  <c r="S287" i="2"/>
  <c r="S227" i="2"/>
  <c r="K28" i="4"/>
  <c r="AJ297" i="2"/>
  <c r="AJ284" i="2"/>
  <c r="AJ213" i="2"/>
  <c r="AJ200" i="2"/>
  <c r="T212" i="2"/>
  <c r="T226" i="2"/>
  <c r="T273" i="2"/>
  <c r="T309" i="2"/>
  <c r="S310" i="2"/>
  <c r="S298" i="2"/>
  <c r="AJ309" i="2"/>
  <c r="AJ296" i="2"/>
  <c r="AJ225" i="2"/>
  <c r="AJ212" i="2"/>
  <c r="AJ308" i="2"/>
  <c r="AJ224" i="2"/>
  <c r="T223" i="2"/>
  <c r="T284" i="2"/>
  <c r="T311" i="2"/>
  <c r="T299" i="2"/>
  <c r="T275" i="2"/>
  <c r="T263" i="2"/>
  <c r="N213" i="2"/>
  <c r="T201" i="2"/>
  <c r="N195" i="2"/>
  <c r="N225" i="2"/>
  <c r="N231" i="2"/>
  <c r="T252" i="2"/>
  <c r="T264" i="2"/>
  <c r="T276" i="2"/>
  <c r="T294" i="2"/>
  <c r="N282" i="2"/>
  <c r="N258" i="2"/>
  <c r="N270" i="2"/>
  <c r="N288" i="2"/>
  <c r="N311" i="2"/>
  <c r="N293" i="2"/>
  <c r="N306" i="2"/>
  <c r="N263" i="2"/>
  <c r="N275" i="2"/>
  <c r="N299" i="2"/>
  <c r="N281" i="2"/>
  <c r="N312" i="2"/>
  <c r="K41" i="3"/>
  <c r="L41" i="3"/>
  <c r="O40" i="3"/>
  <c r="L33" i="3"/>
  <c r="K33" i="3"/>
  <c r="O32" i="3"/>
  <c r="O132" i="3"/>
  <c r="N132" i="3" s="1"/>
  <c r="K133" i="3"/>
  <c r="L133" i="3"/>
  <c r="O133" i="3"/>
  <c r="L17" i="3"/>
  <c r="K17" i="3"/>
  <c r="O16" i="3"/>
  <c r="L25" i="3"/>
  <c r="K25" i="3"/>
  <c r="O24" i="3"/>
  <c r="K37" i="3"/>
  <c r="L37" i="3"/>
  <c r="O36" i="3"/>
  <c r="E224" i="2"/>
  <c r="D38" i="3" s="1"/>
  <c r="O39" i="3" s="1"/>
  <c r="AG44" i="1"/>
  <c r="E39" i="3" s="1"/>
  <c r="O44" i="3"/>
  <c r="L30" i="3"/>
  <c r="K30" i="3"/>
  <c r="O150" i="3"/>
  <c r="K151" i="3"/>
  <c r="L151" i="3"/>
  <c r="O151" i="3"/>
  <c r="L21" i="3"/>
  <c r="K21" i="3"/>
  <c r="L16" i="3"/>
  <c r="O15" i="3"/>
  <c r="K16" i="3"/>
  <c r="E214" i="2"/>
  <c r="D28" i="3" s="1"/>
  <c r="L141" i="3"/>
  <c r="K141" i="3"/>
  <c r="L15" i="3"/>
  <c r="O14" i="3"/>
  <c r="K15" i="3"/>
  <c r="AG33" i="1"/>
  <c r="E28" i="3" s="1"/>
  <c r="J28" i="3" s="1"/>
  <c r="K35" i="3"/>
  <c r="L35" i="3"/>
  <c r="O34" i="3"/>
  <c r="O25" i="3"/>
  <c r="L26" i="3"/>
  <c r="K26" i="3"/>
  <c r="L112" i="3"/>
  <c r="K112" i="3"/>
  <c r="O129" i="3"/>
  <c r="L130" i="3"/>
  <c r="K130" i="3"/>
  <c r="O156" i="3"/>
  <c r="N156" i="3" s="1"/>
  <c r="K157" i="3"/>
  <c r="L157" i="3"/>
  <c r="O157" i="3"/>
  <c r="E334" i="2"/>
  <c r="D148" i="3" s="1"/>
  <c r="O149" i="3" s="1"/>
  <c r="AG154" i="1"/>
  <c r="E149" i="3" s="1"/>
  <c r="E322" i="2"/>
  <c r="D136" i="3" s="1"/>
  <c r="AG142" i="1"/>
  <c r="E137" i="3" s="1"/>
  <c r="J137" i="3" s="1"/>
  <c r="K125" i="3"/>
  <c r="L125" i="3"/>
  <c r="E298" i="2"/>
  <c r="D112" i="3" s="1"/>
  <c r="AG118" i="1"/>
  <c r="E113" i="3" s="1"/>
  <c r="E286" i="2"/>
  <c r="D100" i="3" s="1"/>
  <c r="AG106" i="1"/>
  <c r="E101" i="3" s="1"/>
  <c r="J101" i="3" s="1"/>
  <c r="J38" i="3"/>
  <c r="O42" i="3"/>
  <c r="K43" i="3"/>
  <c r="L43" i="3"/>
  <c r="O33" i="3"/>
  <c r="L34" i="3"/>
  <c r="K34" i="3"/>
  <c r="L19" i="3"/>
  <c r="O18" i="3"/>
  <c r="K19" i="3"/>
  <c r="N19" i="3" s="1"/>
  <c r="O9" i="3"/>
  <c r="L10" i="3"/>
  <c r="O10" i="3"/>
  <c r="K10" i="3"/>
  <c r="AG153" i="1"/>
  <c r="E148" i="3" s="1"/>
  <c r="E333" i="2"/>
  <c r="D147" i="3" s="1"/>
  <c r="E321" i="2"/>
  <c r="D135" i="3" s="1"/>
  <c r="AG141" i="1"/>
  <c r="E136" i="3" s="1"/>
  <c r="AG129" i="1"/>
  <c r="E124" i="3" s="1"/>
  <c r="J124" i="3" s="1"/>
  <c r="E309" i="2"/>
  <c r="D123" i="3" s="1"/>
  <c r="O124" i="3" s="1"/>
  <c r="E285" i="2"/>
  <c r="D99" i="3" s="1"/>
  <c r="AG105" i="1"/>
  <c r="E100" i="3" s="1"/>
  <c r="AG45" i="1"/>
  <c r="E40" i="3" s="1"/>
  <c r="J40" i="3" s="1"/>
  <c r="J21" i="3"/>
  <c r="AG21" i="1"/>
  <c r="E16" i="3" s="1"/>
  <c r="J16" i="3" s="1"/>
  <c r="O41" i="3"/>
  <c r="K42" i="3"/>
  <c r="L42" i="3"/>
  <c r="O17" i="3"/>
  <c r="L18" i="3"/>
  <c r="K18" i="3"/>
  <c r="O102" i="3"/>
  <c r="N102" i="3" s="1"/>
  <c r="L103" i="3"/>
  <c r="J141" i="3"/>
  <c r="J138" i="3"/>
  <c r="J154" i="3"/>
  <c r="E308" i="2"/>
  <c r="D122" i="3" s="1"/>
  <c r="AG128" i="1"/>
  <c r="E123" i="3" s="1"/>
  <c r="J123" i="3" s="1"/>
  <c r="E296" i="2"/>
  <c r="D110" i="3" s="1"/>
  <c r="O111" i="3" s="1"/>
  <c r="AG116" i="1"/>
  <c r="E111" i="3" s="1"/>
  <c r="AG46" i="1"/>
  <c r="E41" i="3" s="1"/>
  <c r="J41" i="3" s="1"/>
  <c r="L9" i="3"/>
  <c r="K9" i="3"/>
  <c r="K107" i="3"/>
  <c r="L107" i="3"/>
  <c r="J130" i="3"/>
  <c r="L40" i="3"/>
  <c r="K40" i="3"/>
  <c r="K108" i="3"/>
  <c r="L108" i="3"/>
  <c r="O107" i="3"/>
  <c r="K138" i="3"/>
  <c r="L138" i="3"/>
  <c r="O144" i="3"/>
  <c r="K145" i="3"/>
  <c r="L145" i="3"/>
  <c r="L45" i="3"/>
  <c r="J35" i="3"/>
  <c r="AG22" i="1"/>
  <c r="E17" i="3" s="1"/>
  <c r="J17" i="3" s="1"/>
  <c r="O13" i="3"/>
  <c r="L14" i="3"/>
  <c r="K14" i="3"/>
  <c r="O153" i="3"/>
  <c r="K154" i="3"/>
  <c r="L154" i="3"/>
  <c r="O154" i="3"/>
  <c r="J37" i="3"/>
  <c r="J106" i="3"/>
  <c r="K106" i="3"/>
  <c r="L106" i="3"/>
  <c r="K119" i="3"/>
  <c r="L119" i="3"/>
  <c r="O142" i="3"/>
  <c r="O141" i="3"/>
  <c r="K142" i="3"/>
  <c r="L142" i="3"/>
  <c r="L28" i="3"/>
  <c r="O27" i="3"/>
  <c r="K28" i="3"/>
  <c r="L27" i="3"/>
  <c r="O26" i="3"/>
  <c r="K27" i="3"/>
  <c r="K47" i="3"/>
  <c r="L47" i="3"/>
  <c r="O46" i="3"/>
  <c r="O37" i="3"/>
  <c r="L23" i="3"/>
  <c r="O22" i="3"/>
  <c r="K23" i="3"/>
  <c r="K103" i="3"/>
  <c r="K99" i="3"/>
  <c r="L99" i="3"/>
  <c r="AG130" i="1"/>
  <c r="E125" i="3" s="1"/>
  <c r="J125" i="3" s="1"/>
  <c r="O45" i="3"/>
  <c r="N45" i="3" s="1"/>
  <c r="L46" i="3"/>
  <c r="K46" i="3"/>
  <c r="L31" i="3"/>
  <c r="O30" i="3"/>
  <c r="N30" i="3" s="1"/>
  <c r="K31" i="3"/>
  <c r="O21" i="3"/>
  <c r="L22" i="3"/>
  <c r="K22" i="3"/>
  <c r="L13" i="3"/>
  <c r="K13" i="3"/>
  <c r="O106" i="3"/>
  <c r="J120" i="3"/>
  <c r="K120" i="3"/>
  <c r="O119" i="3"/>
  <c r="L120" i="3"/>
  <c r="J142" i="3"/>
  <c r="K32" i="3"/>
  <c r="K24" i="3"/>
  <c r="K20" i="3"/>
  <c r="N20" i="3" s="1"/>
  <c r="K12" i="3"/>
  <c r="N12" i="3" s="1"/>
  <c r="K8" i="3"/>
  <c r="N8" i="3" s="1"/>
  <c r="L117" i="3"/>
  <c r="O130" i="3"/>
  <c r="N130" i="3" s="1"/>
  <c r="K144" i="3"/>
  <c r="E332" i="2"/>
  <c r="D146" i="3" s="1"/>
  <c r="J147" i="3" s="1"/>
  <c r="N94" i="3"/>
  <c r="L129" i="3"/>
  <c r="K129" i="3"/>
  <c r="E344" i="2"/>
  <c r="D158" i="3" s="1"/>
  <c r="O158" i="3" s="1"/>
  <c r="AG164" i="1"/>
  <c r="E159" i="3" s="1"/>
  <c r="AG140" i="1"/>
  <c r="E135" i="3" s="1"/>
  <c r="E320" i="2"/>
  <c r="D134" i="3" s="1"/>
  <c r="O35" i="3"/>
  <c r="L115" i="3"/>
  <c r="N115" i="3" s="1"/>
  <c r="K118" i="3"/>
  <c r="N143" i="3"/>
  <c r="J150" i="3"/>
  <c r="J153" i="3"/>
  <c r="L158" i="3"/>
  <c r="K158" i="3"/>
  <c r="L146" i="3"/>
  <c r="K146" i="3"/>
  <c r="J134" i="3"/>
  <c r="E307" i="2"/>
  <c r="D121" i="3" s="1"/>
  <c r="AG127" i="1"/>
  <c r="E122" i="3" s="1"/>
  <c r="J122" i="3" s="1"/>
  <c r="K110" i="3"/>
  <c r="L110" i="3"/>
  <c r="O109" i="3"/>
  <c r="N93" i="3"/>
  <c r="O103" i="3"/>
  <c r="K98" i="3"/>
  <c r="L98" i="3"/>
  <c r="J108" i="3"/>
  <c r="N116" i="3"/>
  <c r="P132" i="3"/>
  <c r="K128" i="3"/>
  <c r="L128" i="3"/>
  <c r="O127" i="3"/>
  <c r="J157" i="3"/>
  <c r="J145" i="3"/>
  <c r="N145" i="3" s="1"/>
  <c r="J133" i="3"/>
  <c r="J121" i="3"/>
  <c r="O108" i="3"/>
  <c r="K109" i="3"/>
  <c r="L109" i="3"/>
  <c r="E282" i="2"/>
  <c r="D96" i="3" s="1"/>
  <c r="AG102" i="1"/>
  <c r="E97" i="3" s="1"/>
  <c r="L36" i="3"/>
  <c r="L95" i="3"/>
  <c r="K96" i="3"/>
  <c r="L96" i="3"/>
  <c r="J118" i="3"/>
  <c r="O125" i="3"/>
  <c r="K126" i="3"/>
  <c r="L126" i="3"/>
  <c r="K139" i="3"/>
  <c r="O138" i="3"/>
  <c r="L139" i="3"/>
  <c r="J98" i="3"/>
  <c r="K127" i="3"/>
  <c r="O126" i="3"/>
  <c r="L127" i="3"/>
  <c r="N152" i="3"/>
  <c r="J96" i="3"/>
  <c r="L116" i="3"/>
  <c r="O113" i="3"/>
  <c r="J119" i="3"/>
  <c r="O120" i="3"/>
  <c r="K121" i="3"/>
  <c r="L121" i="3"/>
  <c r="L134" i="3"/>
  <c r="K155" i="3"/>
  <c r="O6" i="3"/>
  <c r="K6" i="3"/>
  <c r="L6" i="3"/>
  <c r="J6" i="3"/>
  <c r="AJ310" i="2"/>
  <c r="AJ298" i="2"/>
  <c r="AJ286" i="2"/>
  <c r="AJ226" i="2"/>
  <c r="AJ214" i="2"/>
  <c r="AJ202" i="2"/>
  <c r="C322" i="2"/>
  <c r="C334" i="2"/>
  <c r="N43" i="3" l="1"/>
  <c r="N117" i="3"/>
  <c r="N114" i="3"/>
  <c r="J135" i="3"/>
  <c r="N23" i="3"/>
  <c r="N120" i="3"/>
  <c r="N155" i="3"/>
  <c r="N26" i="3"/>
  <c r="N17" i="3"/>
  <c r="N33" i="3"/>
  <c r="J97" i="3"/>
  <c r="N138" i="3"/>
  <c r="N139" i="3"/>
  <c r="N21" i="3"/>
  <c r="N154" i="3"/>
  <c r="R132" i="3"/>
  <c r="N108" i="3"/>
  <c r="N98" i="3"/>
  <c r="Q132" i="3"/>
  <c r="N125" i="3"/>
  <c r="P125" i="3"/>
  <c r="J136" i="3"/>
  <c r="J111" i="3"/>
  <c r="N44" i="3"/>
  <c r="N128" i="3"/>
  <c r="N35" i="3"/>
  <c r="O108" i="5"/>
  <c r="I109" i="5"/>
  <c r="N107" i="3"/>
  <c r="N129" i="3"/>
  <c r="N14" i="3"/>
  <c r="N151" i="3"/>
  <c r="N118" i="3"/>
  <c r="N158" i="3"/>
  <c r="N27" i="3"/>
  <c r="O147" i="3"/>
  <c r="K148" i="3"/>
  <c r="L148" i="3"/>
  <c r="K137" i="3"/>
  <c r="L137" i="3"/>
  <c r="O136" i="3"/>
  <c r="N150" i="3"/>
  <c r="N24" i="3"/>
  <c r="K136" i="3"/>
  <c r="O135" i="3"/>
  <c r="L136" i="3"/>
  <c r="N103" i="3"/>
  <c r="U132" i="3"/>
  <c r="N126" i="3"/>
  <c r="K123" i="3"/>
  <c r="L123" i="3"/>
  <c r="O122" i="3"/>
  <c r="J148" i="3"/>
  <c r="J149" i="3"/>
  <c r="K111" i="3"/>
  <c r="L111" i="3"/>
  <c r="O110" i="3"/>
  <c r="N110" i="3" s="1"/>
  <c r="N127" i="3"/>
  <c r="N41" i="3"/>
  <c r="N42" i="3"/>
  <c r="L149" i="3"/>
  <c r="K149" i="3"/>
  <c r="O148" i="3"/>
  <c r="N133" i="3"/>
  <c r="N109" i="3"/>
  <c r="N22" i="3"/>
  <c r="N10" i="3"/>
  <c r="N157" i="3"/>
  <c r="N25" i="3"/>
  <c r="L29" i="3"/>
  <c r="K29" i="3"/>
  <c r="O28" i="3"/>
  <c r="N28" i="3" s="1"/>
  <c r="O29" i="3"/>
  <c r="N16" i="3"/>
  <c r="N32" i="3"/>
  <c r="N119" i="3"/>
  <c r="N37" i="3"/>
  <c r="N141" i="3"/>
  <c r="N153" i="3"/>
  <c r="N34" i="3"/>
  <c r="O146" i="3"/>
  <c r="N146" i="3" s="1"/>
  <c r="K147" i="3"/>
  <c r="L147" i="3"/>
  <c r="N46" i="3"/>
  <c r="N142" i="3"/>
  <c r="N144" i="3"/>
  <c r="N9" i="3"/>
  <c r="L101" i="3"/>
  <c r="O100" i="3"/>
  <c r="K101" i="3"/>
  <c r="O101" i="3"/>
  <c r="N15" i="3"/>
  <c r="J39" i="3"/>
  <c r="K97" i="3"/>
  <c r="O96" i="3"/>
  <c r="L97" i="3"/>
  <c r="O121" i="3"/>
  <c r="N121" i="3" s="1"/>
  <c r="K122" i="3"/>
  <c r="L122" i="3"/>
  <c r="O137" i="3"/>
  <c r="N137" i="3" s="1"/>
  <c r="J100" i="3"/>
  <c r="J113" i="3"/>
  <c r="P115" i="3" s="1"/>
  <c r="O38" i="3"/>
  <c r="N38" i="3" s="1"/>
  <c r="L39" i="3"/>
  <c r="K39" i="3"/>
  <c r="N40" i="3"/>
  <c r="N13" i="3"/>
  <c r="O97" i="3"/>
  <c r="N97" i="3" s="1"/>
  <c r="K100" i="3"/>
  <c r="O99" i="3"/>
  <c r="N99" i="3" s="1"/>
  <c r="L100" i="3"/>
  <c r="N18" i="3"/>
  <c r="O112" i="3"/>
  <c r="N112" i="3" s="1"/>
  <c r="L113" i="3"/>
  <c r="K113" i="3"/>
  <c r="O134" i="3"/>
  <c r="N134" i="3" s="1"/>
  <c r="K135" i="3"/>
  <c r="L135" i="3"/>
  <c r="N106" i="3"/>
  <c r="K124" i="3"/>
  <c r="L124" i="3"/>
  <c r="R125" i="3" s="1"/>
  <c r="O123" i="3"/>
  <c r="N123" i="3" s="1"/>
  <c r="N36" i="3"/>
  <c r="J29" i="3"/>
  <c r="N6" i="3"/>
  <c r="N39" i="3" l="1"/>
  <c r="N124" i="3"/>
  <c r="R115" i="3"/>
  <c r="N101" i="3"/>
  <c r="N111" i="3"/>
  <c r="T115" i="3" s="1"/>
  <c r="P106" i="3"/>
  <c r="N149" i="3"/>
  <c r="Q106" i="3"/>
  <c r="Q115" i="3"/>
  <c r="R106" i="3"/>
  <c r="N113" i="3"/>
  <c r="Q125" i="3"/>
  <c r="N147" i="3"/>
  <c r="I110" i="5"/>
  <c r="O109" i="5"/>
  <c r="T132" i="3"/>
  <c r="N135" i="3"/>
  <c r="N100" i="3"/>
  <c r="U125" i="3"/>
  <c r="N136" i="3"/>
  <c r="U115" i="3"/>
  <c r="N96" i="3"/>
  <c r="U106" i="3"/>
  <c r="N29" i="3"/>
  <c r="N148" i="3"/>
  <c r="N122" i="3"/>
  <c r="T125" i="3" s="1"/>
  <c r="T106" i="3" l="1"/>
  <c r="I111" i="5"/>
  <c r="O110" i="5"/>
  <c r="O111" i="5" l="1"/>
  <c r="I112" i="5"/>
  <c r="O112" i="5" l="1"/>
  <c r="I113" i="5"/>
  <c r="O113" i="5" l="1"/>
  <c r="I114" i="5"/>
  <c r="M114" i="5" l="1"/>
  <c r="I115" i="5"/>
  <c r="M115" i="5" l="1"/>
  <c r="I116" i="5"/>
  <c r="I117" i="5" l="1"/>
  <c r="M116" i="5"/>
  <c r="I118" i="5" l="1"/>
  <c r="M117" i="5"/>
  <c r="I119" i="5" l="1"/>
  <c r="M118" i="5"/>
  <c r="I120" i="5" l="1"/>
  <c r="M119" i="5"/>
  <c r="I121" i="5" l="1"/>
  <c r="M120" i="5"/>
  <c r="I122" i="5" l="1"/>
  <c r="M121" i="5"/>
  <c r="M122" i="5" l="1"/>
  <c r="I123" i="5"/>
  <c r="I124" i="5" l="1"/>
  <c r="M123" i="5"/>
  <c r="M124" i="5" l="1"/>
  <c r="I125" i="5"/>
  <c r="M125" i="5" l="1"/>
  <c r="I126" i="5"/>
  <c r="M126" i="5" l="1"/>
  <c r="I127" i="5"/>
  <c r="M127" i="5" l="1"/>
  <c r="I128" i="5"/>
  <c r="I129" i="5" l="1"/>
  <c r="M128" i="5"/>
  <c r="I130" i="5" l="1"/>
  <c r="M129" i="5"/>
  <c r="I131" i="5" l="1"/>
  <c r="M130" i="5"/>
  <c r="I132" i="5" l="1"/>
  <c r="M131" i="5"/>
  <c r="I133" i="5" l="1"/>
  <c r="M132" i="5"/>
  <c r="I134" i="5" l="1"/>
  <c r="M133" i="5"/>
  <c r="M134" i="5" l="1"/>
  <c r="I135" i="5"/>
  <c r="I136" i="5" l="1"/>
  <c r="M135" i="5"/>
  <c r="I137" i="5" l="1"/>
  <c r="M136" i="5"/>
  <c r="M137" i="5" l="1"/>
  <c r="I138" i="5"/>
  <c r="M138" i="5" l="1"/>
  <c r="I139" i="5"/>
  <c r="M139" i="5" l="1"/>
  <c r="I140" i="5"/>
  <c r="I141" i="5" l="1"/>
  <c r="M140" i="5"/>
  <c r="I142" i="5" l="1"/>
  <c r="M141" i="5"/>
  <c r="M142" i="5" l="1"/>
  <c r="I143" i="5"/>
  <c r="I144" i="5" l="1"/>
  <c r="M143" i="5"/>
  <c r="M144" i="5" l="1"/>
  <c r="I145" i="5"/>
  <c r="I146" i="5" l="1"/>
  <c r="M145" i="5"/>
  <c r="M146" i="5" l="1"/>
  <c r="I147" i="5"/>
  <c r="M147" i="5" l="1"/>
  <c r="I148" i="5"/>
  <c r="M148" i="5" l="1"/>
  <c r="I149" i="5"/>
  <c r="M149" i="5" l="1"/>
  <c r="I150" i="5"/>
  <c r="M150" i="5" l="1"/>
  <c r="I151" i="5"/>
  <c r="M151" i="5" l="1"/>
  <c r="I152" i="5"/>
  <c r="M152" i="5" s="1"/>
  <c r="O151" i="5" l="1"/>
  <c r="O150" i="5" s="1"/>
  <c r="O149" i="5" s="1"/>
  <c r="O148" i="5" s="1"/>
  <c r="O147" i="5" s="1"/>
  <c r="O146" i="5" s="1"/>
  <c r="O145" i="5" s="1"/>
  <c r="O144" i="5" s="1"/>
  <c r="O143" i="5" s="1"/>
  <c r="O142" i="5" s="1"/>
  <c r="O141" i="5" s="1"/>
  <c r="O140" i="5" s="1"/>
  <c r="O139" i="5" s="1"/>
  <c r="O138" i="5" s="1"/>
  <c r="O137" i="5" s="1"/>
  <c r="O136" i="5" s="1"/>
  <c r="O135" i="5" s="1"/>
  <c r="O134" i="5" s="1"/>
  <c r="O133" i="5" s="1"/>
  <c r="O132" i="5" s="1"/>
  <c r="O131" i="5" s="1"/>
  <c r="O130" i="5" s="1"/>
  <c r="O129" i="5" s="1"/>
  <c r="O128" i="5" s="1"/>
  <c r="O127" i="5" s="1"/>
  <c r="O126" i="5" s="1"/>
  <c r="O125" i="5" s="1"/>
  <c r="O124" i="5" s="1"/>
  <c r="O123" i="5" s="1"/>
  <c r="O122" i="5" s="1"/>
  <c r="O121" i="5" s="1"/>
  <c r="O120" i="5" s="1"/>
  <c r="O119" i="5" s="1"/>
  <c r="O118" i="5" s="1"/>
  <c r="O117" i="5" s="1"/>
  <c r="O116" i="5" s="1"/>
  <c r="O115" i="5" s="1"/>
  <c r="O114" i="5" s="1"/>
  <c r="N235" i="2" l="1"/>
  <c r="N244" i="2" l="1"/>
  <c r="N243" i="2" l="1"/>
  <c r="N242" i="2" l="1"/>
  <c r="N241" i="2" l="1"/>
  <c r="C265" i="2"/>
  <c r="AJ265" i="2"/>
  <c r="I265" i="2" l="1"/>
  <c r="E265" i="2"/>
  <c r="D79" i="3" s="1"/>
  <c r="AG85" i="1"/>
  <c r="E80" i="3" s="1"/>
  <c r="C264" i="2"/>
  <c r="AJ264" i="2"/>
  <c r="N240" i="2" l="1"/>
  <c r="J80" i="3"/>
  <c r="I264" i="2"/>
  <c r="AG84" i="1"/>
  <c r="E79" i="3" s="1"/>
  <c r="E264" i="2"/>
  <c r="D78" i="3" s="1"/>
  <c r="O79" i="3" s="1"/>
  <c r="K80" i="3"/>
  <c r="L80" i="3"/>
  <c r="C263" i="2"/>
  <c r="AJ263" i="2"/>
  <c r="N239" i="2" l="1"/>
  <c r="N238" i="2"/>
  <c r="I263" i="2"/>
  <c r="AG83" i="1"/>
  <c r="E78" i="3" s="1"/>
  <c r="E263" i="2"/>
  <c r="D77" i="3" s="1"/>
  <c r="O78" i="3" s="1"/>
  <c r="K79" i="3"/>
  <c r="L79" i="3"/>
  <c r="J79" i="3"/>
  <c r="C262" i="2"/>
  <c r="AJ262" i="2"/>
  <c r="N79" i="3" l="1"/>
  <c r="I262" i="2"/>
  <c r="E262" i="2"/>
  <c r="D76" i="3" s="1"/>
  <c r="O77" i="3" s="1"/>
  <c r="AG82" i="1"/>
  <c r="E77" i="3" s="1"/>
  <c r="K78" i="3"/>
  <c r="L78" i="3"/>
  <c r="J78" i="3"/>
  <c r="C261" i="2"/>
  <c r="AJ261" i="2"/>
  <c r="N237" i="2" l="1"/>
  <c r="N236" i="2"/>
  <c r="J77" i="3"/>
  <c r="N78" i="3"/>
  <c r="I261" i="2"/>
  <c r="AG81" i="1"/>
  <c r="E76" i="3" s="1"/>
  <c r="E261" i="2"/>
  <c r="D75" i="3" s="1"/>
  <c r="O76" i="3" s="1"/>
  <c r="L77" i="3"/>
  <c r="K77" i="3"/>
  <c r="AJ260" i="2"/>
  <c r="C260" i="2"/>
  <c r="N77" i="3" l="1"/>
  <c r="I260" i="2"/>
  <c r="K76" i="3"/>
  <c r="L76" i="3"/>
  <c r="E260" i="2"/>
  <c r="D74" i="3" s="1"/>
  <c r="AG80" i="1"/>
  <c r="E75" i="3" s="1"/>
  <c r="J76" i="3"/>
  <c r="C259" i="2"/>
  <c r="AJ259" i="2"/>
  <c r="N76" i="3" l="1"/>
  <c r="J75" i="3"/>
  <c r="I259" i="2"/>
  <c r="E259" i="2"/>
  <c r="D73" i="3" s="1"/>
  <c r="O74" i="3" s="1"/>
  <c r="AG79" i="1"/>
  <c r="E74" i="3" s="1"/>
  <c r="K75" i="3"/>
  <c r="L75" i="3"/>
  <c r="O75" i="3"/>
  <c r="AJ258" i="2"/>
  <c r="C258" i="2"/>
  <c r="J74" i="3" l="1"/>
  <c r="N75" i="3"/>
  <c r="I258" i="2"/>
  <c r="E258" i="2"/>
  <c r="D72" i="3" s="1"/>
  <c r="O73" i="3" s="1"/>
  <c r="AG78" i="1"/>
  <c r="E73" i="3" s="1"/>
  <c r="K74" i="3"/>
  <c r="L74" i="3"/>
  <c r="N74" i="3" l="1"/>
  <c r="J73" i="3"/>
  <c r="L73" i="3"/>
  <c r="K73" i="3"/>
  <c r="AJ256" i="2"/>
  <c r="C256" i="2"/>
  <c r="C257" i="2"/>
  <c r="AJ257" i="2"/>
  <c r="N73" i="3" l="1"/>
  <c r="I257" i="2"/>
  <c r="E257" i="2"/>
  <c r="D71" i="3" s="1"/>
  <c r="AG77" i="1"/>
  <c r="E72" i="3" s="1"/>
  <c r="AG76" i="1"/>
  <c r="E71" i="3" s="1"/>
  <c r="E256" i="2"/>
  <c r="D70" i="3" s="1"/>
  <c r="J72" i="3" l="1"/>
  <c r="I256" i="2"/>
  <c r="K71" i="3"/>
  <c r="L71" i="3"/>
  <c r="J71" i="3"/>
  <c r="L72" i="3"/>
  <c r="K72" i="3"/>
  <c r="O71" i="3"/>
  <c r="O72" i="3"/>
  <c r="C255" i="2"/>
  <c r="AJ255" i="2"/>
  <c r="AJ254" i="2"/>
  <c r="C254" i="2"/>
  <c r="N71" i="3" l="1"/>
  <c r="N72" i="3"/>
  <c r="I255" i="2"/>
  <c r="AG75" i="1"/>
  <c r="E70" i="3" s="1"/>
  <c r="E255" i="2"/>
  <c r="D69" i="3" s="1"/>
  <c r="E254" i="2"/>
  <c r="D68" i="3" s="1"/>
  <c r="AG74" i="1"/>
  <c r="E69" i="3" s="1"/>
  <c r="C253" i="2"/>
  <c r="AJ253" i="2"/>
  <c r="S250" i="2"/>
  <c r="N250" i="2" l="1"/>
  <c r="J69" i="3"/>
  <c r="I254" i="2"/>
  <c r="I253" i="2"/>
  <c r="E253" i="2"/>
  <c r="D67" i="3" s="1"/>
  <c r="O68" i="3" s="1"/>
  <c r="AG73" i="1"/>
  <c r="E68" i="3" s="1"/>
  <c r="K69" i="3"/>
  <c r="L69" i="3"/>
  <c r="L70" i="3"/>
  <c r="K70" i="3"/>
  <c r="O69" i="3"/>
  <c r="O70" i="3"/>
  <c r="J70" i="3"/>
  <c r="S249" i="2"/>
  <c r="T250" i="2" l="1"/>
  <c r="J68" i="3"/>
  <c r="N249" i="2"/>
  <c r="N69" i="3"/>
  <c r="N70" i="3"/>
  <c r="K68" i="3"/>
  <c r="L68" i="3"/>
  <c r="C252" i="2"/>
  <c r="AJ252" i="2"/>
  <c r="C251" i="2"/>
  <c r="AJ251" i="2"/>
  <c r="T249" i="2" l="1"/>
  <c r="N248" i="2"/>
  <c r="I252" i="2"/>
  <c r="N68" i="3"/>
  <c r="AG71" i="1"/>
  <c r="E66" i="3" s="1"/>
  <c r="E251" i="2"/>
  <c r="D65" i="3" s="1"/>
  <c r="AG72" i="1"/>
  <c r="E67" i="3" s="1"/>
  <c r="E252" i="2"/>
  <c r="D66" i="3" s="1"/>
  <c r="S248" i="2"/>
  <c r="T248" i="2" l="1"/>
  <c r="N247" i="2"/>
  <c r="I251" i="2"/>
  <c r="K67" i="3"/>
  <c r="L67" i="3"/>
  <c r="O66" i="3"/>
  <c r="O67" i="3"/>
  <c r="J67" i="3"/>
  <c r="K66" i="3"/>
  <c r="L66" i="3"/>
  <c r="J66" i="3"/>
  <c r="C250" i="2"/>
  <c r="AJ250" i="2"/>
  <c r="S247" i="2"/>
  <c r="T247" i="2" l="1"/>
  <c r="N246" i="2"/>
  <c r="N245" i="2"/>
  <c r="I250" i="2"/>
  <c r="AG70" i="1"/>
  <c r="E65" i="3" s="1"/>
  <c r="E250" i="2"/>
  <c r="D64" i="3" s="1"/>
  <c r="N67" i="3"/>
  <c r="N66" i="3"/>
  <c r="C249" i="2"/>
  <c r="AJ249" i="2"/>
  <c r="AJ248" i="2"/>
  <c r="C248" i="2"/>
  <c r="S246" i="2"/>
  <c r="T246" i="2" l="1"/>
  <c r="I249" i="2"/>
  <c r="AG68" i="1"/>
  <c r="E63" i="3" s="1"/>
  <c r="E248" i="2"/>
  <c r="D62" i="3" s="1"/>
  <c r="E249" i="2"/>
  <c r="D63" i="3" s="1"/>
  <c r="O64" i="3" s="1"/>
  <c r="AG69" i="1"/>
  <c r="E64" i="3" s="1"/>
  <c r="L65" i="3"/>
  <c r="K65" i="3"/>
  <c r="O65" i="3"/>
  <c r="J65" i="3"/>
  <c r="S245" i="2" l="1"/>
  <c r="T245" i="2"/>
  <c r="J64" i="3"/>
  <c r="I248" i="2"/>
  <c r="N65" i="3"/>
  <c r="K64" i="3"/>
  <c r="O63" i="3"/>
  <c r="L64" i="3"/>
  <c r="K63" i="3"/>
  <c r="L63" i="3"/>
  <c r="J63" i="3"/>
  <c r="C247" i="2"/>
  <c r="AJ247" i="2"/>
  <c r="S244" i="2" l="1"/>
  <c r="T244" i="2"/>
  <c r="I247" i="2"/>
  <c r="N64" i="3"/>
  <c r="AG67" i="1"/>
  <c r="E62" i="3" s="1"/>
  <c r="E247" i="2"/>
  <c r="D61" i="3" s="1"/>
  <c r="N63" i="3"/>
  <c r="AJ246" i="2"/>
  <c r="C246" i="2"/>
  <c r="S243" i="2" l="1"/>
  <c r="T243" i="2"/>
  <c r="J62" i="3"/>
  <c r="I246" i="2"/>
  <c r="I277" i="2"/>
  <c r="E246" i="2"/>
  <c r="D60" i="3" s="1"/>
  <c r="O61" i="3" s="1"/>
  <c r="AG66" i="1"/>
  <c r="E61" i="3" s="1"/>
  <c r="AG97" i="1"/>
  <c r="E92" i="3" s="1"/>
  <c r="E277" i="2"/>
  <c r="D91" i="3" s="1"/>
  <c r="L62" i="3"/>
  <c r="K62" i="3"/>
  <c r="O62" i="3"/>
  <c r="C245" i="2"/>
  <c r="AJ245" i="2"/>
  <c r="C277" i="2"/>
  <c r="AJ277" i="2"/>
  <c r="S242" i="2" l="1"/>
  <c r="T242" i="2"/>
  <c r="J61" i="3"/>
  <c r="N62" i="3"/>
  <c r="I276" i="2"/>
  <c r="I245" i="2"/>
  <c r="E245" i="2"/>
  <c r="D59" i="3" s="1"/>
  <c r="O60" i="3" s="1"/>
  <c r="AG65" i="1"/>
  <c r="E60" i="3" s="1"/>
  <c r="E276" i="2"/>
  <c r="D90" i="3" s="1"/>
  <c r="O91" i="3" s="1"/>
  <c r="AG96" i="1"/>
  <c r="E91" i="3" s="1"/>
  <c r="K92" i="3"/>
  <c r="L92" i="3"/>
  <c r="O92" i="3"/>
  <c r="J92" i="3"/>
  <c r="L61" i="3"/>
  <c r="K61" i="3"/>
  <c r="AJ244" i="2"/>
  <c r="C244" i="2"/>
  <c r="C276" i="2"/>
  <c r="AJ276" i="2"/>
  <c r="J91" i="3" l="1"/>
  <c r="S241" i="2"/>
  <c r="T241" i="2"/>
  <c r="N61" i="3"/>
  <c r="J60" i="3"/>
  <c r="I244" i="2"/>
  <c r="I275" i="2"/>
  <c r="N92" i="3"/>
  <c r="E275" i="2"/>
  <c r="D89" i="3" s="1"/>
  <c r="O90" i="3" s="1"/>
  <c r="AG95" i="1"/>
  <c r="E90" i="3" s="1"/>
  <c r="L91" i="3"/>
  <c r="K91" i="3"/>
  <c r="AG64" i="1"/>
  <c r="E59" i="3" s="1"/>
  <c r="E244" i="2"/>
  <c r="D58" i="3" s="1"/>
  <c r="L60" i="3"/>
  <c r="K60" i="3"/>
  <c r="C243" i="2"/>
  <c r="AJ243" i="2"/>
  <c r="C275" i="2"/>
  <c r="AJ275" i="2"/>
  <c r="S240" i="2" l="1"/>
  <c r="T240" i="2"/>
  <c r="I274" i="2"/>
  <c r="N91" i="3"/>
  <c r="I243" i="2"/>
  <c r="N60" i="3"/>
  <c r="AG63" i="1"/>
  <c r="E58" i="3" s="1"/>
  <c r="E243" i="2"/>
  <c r="D57" i="3" s="1"/>
  <c r="O58" i="3" s="1"/>
  <c r="K59" i="3"/>
  <c r="L59" i="3"/>
  <c r="J59" i="3"/>
  <c r="J90" i="3"/>
  <c r="L90" i="3"/>
  <c r="K90" i="3"/>
  <c r="E274" i="2"/>
  <c r="D88" i="3" s="1"/>
  <c r="O89" i="3" s="1"/>
  <c r="AG94" i="1"/>
  <c r="E89" i="3" s="1"/>
  <c r="O59" i="3"/>
  <c r="C274" i="2"/>
  <c r="AJ274" i="2"/>
  <c r="AJ242" i="2"/>
  <c r="C242" i="2"/>
  <c r="S239" i="2" l="1"/>
  <c r="T239" i="2"/>
  <c r="I242" i="2"/>
  <c r="I273" i="2"/>
  <c r="N90" i="3"/>
  <c r="J58" i="3"/>
  <c r="AG93" i="1"/>
  <c r="E88" i="3" s="1"/>
  <c r="E273" i="2"/>
  <c r="D87" i="3" s="1"/>
  <c r="O88" i="3" s="1"/>
  <c r="K89" i="3"/>
  <c r="L89" i="3"/>
  <c r="E242" i="2"/>
  <c r="D56" i="3" s="1"/>
  <c r="AG62" i="1"/>
  <c r="E57" i="3" s="1"/>
  <c r="N59" i="3"/>
  <c r="L58" i="3"/>
  <c r="K58" i="3"/>
  <c r="J89" i="3"/>
  <c r="C241" i="2"/>
  <c r="AJ241" i="2"/>
  <c r="C273" i="2"/>
  <c r="AJ273" i="2"/>
  <c r="S238" i="2" l="1"/>
  <c r="T238" i="2"/>
  <c r="N89" i="3"/>
  <c r="J57" i="3"/>
  <c r="I272" i="2"/>
  <c r="I241" i="2"/>
  <c r="N58" i="3"/>
  <c r="E272" i="2"/>
  <c r="D86" i="3" s="1"/>
  <c r="O87" i="3" s="1"/>
  <c r="AG92" i="1"/>
  <c r="E87" i="3" s="1"/>
  <c r="K57" i="3"/>
  <c r="L57" i="3"/>
  <c r="K88" i="3"/>
  <c r="L88" i="3"/>
  <c r="E241" i="2"/>
  <c r="D55" i="3" s="1"/>
  <c r="O56" i="3" s="1"/>
  <c r="AG61" i="1"/>
  <c r="E56" i="3" s="1"/>
  <c r="O57" i="3"/>
  <c r="J88" i="3"/>
  <c r="AJ272" i="2"/>
  <c r="C272" i="2"/>
  <c r="I240" i="2"/>
  <c r="J87" i="3" l="1"/>
  <c r="J56" i="3"/>
  <c r="P73" i="3" s="1"/>
  <c r="S237" i="2"/>
  <c r="T237" i="2"/>
  <c r="I271" i="2"/>
  <c r="N57" i="3"/>
  <c r="N88" i="3"/>
  <c r="U73" i="3"/>
  <c r="E271" i="2"/>
  <c r="D85" i="3" s="1"/>
  <c r="O86" i="3" s="1"/>
  <c r="AG91" i="1"/>
  <c r="E86" i="3" s="1"/>
  <c r="K56" i="3"/>
  <c r="Q73" i="3" s="1"/>
  <c r="L56" i="3"/>
  <c r="R73" i="3" s="1"/>
  <c r="K87" i="3"/>
  <c r="L87" i="3"/>
  <c r="C240" i="2"/>
  <c r="AJ240" i="2"/>
  <c r="C271" i="2"/>
  <c r="AJ271" i="2"/>
  <c r="I239" i="2"/>
  <c r="S236" i="2" l="1"/>
  <c r="T236" i="2"/>
  <c r="I270" i="2"/>
  <c r="N87" i="3"/>
  <c r="J86" i="3"/>
  <c r="P95" i="3" s="1"/>
  <c r="U95" i="3"/>
  <c r="K86" i="3"/>
  <c r="Q95" i="3" s="1"/>
  <c r="L86" i="3"/>
  <c r="R95" i="3" s="1"/>
  <c r="E240" i="2"/>
  <c r="D54" i="3" s="1"/>
  <c r="AG60" i="1"/>
  <c r="E55" i="3" s="1"/>
  <c r="AG90" i="1"/>
  <c r="E85" i="3" s="1"/>
  <c r="E270" i="2"/>
  <c r="D84" i="3" s="1"/>
  <c r="O85" i="3" s="1"/>
  <c r="N56" i="3"/>
  <c r="T73" i="3" s="1"/>
  <c r="C239" i="2"/>
  <c r="AJ239" i="2"/>
  <c r="C233" i="2"/>
  <c r="AJ233" i="2"/>
  <c r="AJ270" i="2"/>
  <c r="C270" i="2"/>
  <c r="I238" i="2"/>
  <c r="I269" i="2" l="1"/>
  <c r="AG59" i="1"/>
  <c r="E54" i="3" s="1"/>
  <c r="E239" i="2"/>
  <c r="D53" i="3" s="1"/>
  <c r="O54" i="3" s="1"/>
  <c r="J85" i="3"/>
  <c r="AG89" i="1"/>
  <c r="E84" i="3" s="1"/>
  <c r="E269" i="2"/>
  <c r="D83" i="3" s="1"/>
  <c r="E233" i="2"/>
  <c r="D47" i="3" s="1"/>
  <c r="AG53" i="1"/>
  <c r="E48" i="3" s="1"/>
  <c r="K85" i="3"/>
  <c r="L85" i="3"/>
  <c r="N86" i="3"/>
  <c r="T95" i="3" s="1"/>
  <c r="C238" i="2"/>
  <c r="AJ238" i="2"/>
  <c r="C269" i="2"/>
  <c r="AJ269" i="2"/>
  <c r="I237" i="2"/>
  <c r="I233" i="2"/>
  <c r="T234" i="2" l="1"/>
  <c r="S234" i="2"/>
  <c r="S235" i="2"/>
  <c r="T235" i="2"/>
  <c r="J48" i="3"/>
  <c r="P48" i="3" s="1"/>
  <c r="I268" i="2"/>
  <c r="N85" i="3"/>
  <c r="K84" i="3"/>
  <c r="L84" i="3"/>
  <c r="J84" i="3"/>
  <c r="K48" i="3"/>
  <c r="Q48" i="3" s="1"/>
  <c r="L48" i="3"/>
  <c r="R48" i="3" s="1"/>
  <c r="O47" i="3"/>
  <c r="AG86" i="1"/>
  <c r="E81" i="3" s="1"/>
  <c r="E266" i="2"/>
  <c r="D80" i="3" s="1"/>
  <c r="E238" i="2"/>
  <c r="D52" i="3" s="1"/>
  <c r="O53" i="3" s="1"/>
  <c r="AG58" i="1"/>
  <c r="E53" i="3" s="1"/>
  <c r="E267" i="2"/>
  <c r="D81" i="3" s="1"/>
  <c r="AG87" i="1"/>
  <c r="E82" i="3" s="1"/>
  <c r="K54" i="3"/>
  <c r="L54" i="3"/>
  <c r="E268" i="2"/>
  <c r="D82" i="3" s="1"/>
  <c r="AG88" i="1"/>
  <c r="E83" i="3" s="1"/>
  <c r="O84" i="3"/>
  <c r="J54" i="3"/>
  <c r="AJ266" i="2"/>
  <c r="C266" i="2"/>
  <c r="C237" i="2"/>
  <c r="AJ237" i="2"/>
  <c r="AJ268" i="2"/>
  <c r="C268" i="2"/>
  <c r="C267" i="2"/>
  <c r="AJ267" i="2"/>
  <c r="I236" i="2"/>
  <c r="J83" i="3" l="1"/>
  <c r="N54" i="3"/>
  <c r="N84" i="3"/>
  <c r="J82" i="3"/>
  <c r="I267" i="2"/>
  <c r="I266" i="2"/>
  <c r="J81" i="3"/>
  <c r="J53" i="3"/>
  <c r="O80" i="3"/>
  <c r="N80" i="3" s="1"/>
  <c r="K81" i="3"/>
  <c r="L81" i="3"/>
  <c r="O82" i="3"/>
  <c r="K83" i="3"/>
  <c r="L83" i="3"/>
  <c r="N47" i="3"/>
  <c r="AG57" i="1"/>
  <c r="E52" i="3" s="1"/>
  <c r="E237" i="2"/>
  <c r="D51" i="3" s="1"/>
  <c r="O52" i="3" s="1"/>
  <c r="P85" i="3"/>
  <c r="O81" i="3"/>
  <c r="K82" i="3"/>
  <c r="L82" i="3"/>
  <c r="O83" i="3"/>
  <c r="K53" i="3"/>
  <c r="L53" i="3"/>
  <c r="AJ236" i="2"/>
  <c r="C236" i="2"/>
  <c r="N53" i="3" l="1"/>
  <c r="J52" i="3"/>
  <c r="N83" i="3"/>
  <c r="R85" i="3"/>
  <c r="N81" i="3"/>
  <c r="K52" i="3"/>
  <c r="L52" i="3"/>
  <c r="AG56" i="1"/>
  <c r="E51" i="3" s="1"/>
  <c r="E236" i="2"/>
  <c r="D50" i="3" s="1"/>
  <c r="Q85" i="3"/>
  <c r="U85" i="3"/>
  <c r="N82" i="3"/>
  <c r="AJ234" i="2"/>
  <c r="C234" i="2"/>
  <c r="C235" i="2"/>
  <c r="AJ235" i="2"/>
  <c r="I235" i="2"/>
  <c r="I234" i="2"/>
  <c r="T85" i="3" l="1"/>
  <c r="N52" i="3"/>
  <c r="K51" i="3"/>
  <c r="L51" i="3"/>
  <c r="J51" i="3"/>
  <c r="AG54" i="1"/>
  <c r="E49" i="3" s="1"/>
  <c r="E234" i="2"/>
  <c r="D48" i="3" s="1"/>
  <c r="AG55" i="1"/>
  <c r="E50" i="3" s="1"/>
  <c r="E235" i="2"/>
  <c r="D49" i="3" s="1"/>
  <c r="O51" i="3"/>
  <c r="N51" i="3" s="1"/>
  <c r="J49" i="3" l="1"/>
  <c r="J50" i="3"/>
  <c r="L50" i="3"/>
  <c r="K50" i="3"/>
  <c r="O49" i="3"/>
  <c r="L49" i="3"/>
  <c r="K49" i="3"/>
  <c r="O48" i="3"/>
  <c r="O50" i="3"/>
  <c r="N50" i="3" l="1"/>
  <c r="N48" i="3"/>
  <c r="T48" i="3" s="1"/>
  <c r="U48" i="3"/>
  <c r="N4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Thomas, Ryland</author>
  </authors>
  <commentList>
    <comment ref="K8" authorId="0" shapeId="0" xr:uid="{17AF8A8A-98A9-4696-83BB-EE0A22157FF8}">
      <text>
        <r>
          <rPr>
            <b/>
            <sz val="9"/>
            <color indexed="81"/>
            <rFont val="Tahoma"/>
            <family val="2"/>
          </rPr>
          <t>Thomas, Ryland:</t>
        </r>
        <r>
          <rPr>
            <sz val="9"/>
            <color indexed="81"/>
            <rFont val="Tahoma"/>
            <family val="2"/>
          </rPr>
          <t xml:space="preserve">
Bank of England treated outside CG sector and as part of the "market"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Thomas, Ryland</author>
  </authors>
  <commentList>
    <comment ref="E7" authorId="0" shapeId="0" xr:uid="{24968011-6761-40A1-B03C-0F4CFB7BA065}">
      <text>
        <r>
          <rPr>
            <b/>
            <sz val="9"/>
            <color indexed="81"/>
            <rFont val="Tahoma"/>
            <family val="2"/>
          </rPr>
          <t>Thomas, Ryland:</t>
        </r>
        <r>
          <rPr>
            <sz val="9"/>
            <color indexed="81"/>
            <rFont val="Tahoma"/>
            <family val="2"/>
          </rPr>
          <t xml:space="preserve">
Prior to Q2 2006, the BoE collected responses for the fourth quarter 1, 2 and 3 years ahead. However in 2006 Q2, the survey changed. Forecasters were asked to provide their 1, 2 and 3 year ahead projections for the same quarter as the survey was carried out in.   
 To provide an example, the Nov 16 survey (carried out in Q4) gathered projections for 2017 Q4, 2018 Q4 and 2019 Q4, whereas the Aug 17 survey (carried out in Q3) showed projections for 2017 Q3, 2018 Q3 and 2019 Q3.</t>
        </r>
      </text>
    </comment>
    <comment ref="C93" authorId="0" shapeId="0" xr:uid="{457FE24E-A260-4386-934E-F9C053619460}">
      <text>
        <r>
          <rPr>
            <b/>
            <sz val="9"/>
            <color indexed="81"/>
            <rFont val="Tahoma"/>
            <family val="2"/>
          </rPr>
          <t>Thomas, Ryland:</t>
        </r>
        <r>
          <rPr>
            <sz val="9"/>
            <color indexed="81"/>
            <rFont val="Tahoma"/>
            <family val="2"/>
          </rPr>
          <t xml:space="preserve">
no update in NIESR review</t>
        </r>
      </text>
    </comment>
    <comment ref="C96" authorId="0" shapeId="0" xr:uid="{8FBD7312-2663-44CE-A5F2-5127457FDB4E}">
      <text>
        <r>
          <rPr>
            <b/>
            <sz val="9"/>
            <color indexed="81"/>
            <rFont val="Tahoma"/>
            <family val="2"/>
          </rPr>
          <t>Thomas, Ryland:</t>
        </r>
        <r>
          <rPr>
            <sz val="9"/>
            <color indexed="81"/>
            <rFont val="Tahoma"/>
            <family val="2"/>
          </rPr>
          <t xml:space="preserve">
no update in NIESR review</t>
        </r>
      </text>
    </comment>
    <comment ref="C117" authorId="0" shapeId="0" xr:uid="{A44D1360-EC9B-4786-97CC-53E29BDCCD12}">
      <text>
        <r>
          <rPr>
            <b/>
            <sz val="9"/>
            <color indexed="81"/>
            <rFont val="Tahoma"/>
            <family val="2"/>
          </rPr>
          <t>Thomas, Ryland:</t>
        </r>
        <r>
          <rPr>
            <sz val="9"/>
            <color indexed="81"/>
            <rFont val="Tahoma"/>
            <family val="2"/>
          </rPr>
          <t xml:space="preserve">
RPI inflation forecasts from here</t>
        </r>
      </text>
    </comment>
    <comment ref="C137" authorId="0" shapeId="0" xr:uid="{E98B6D45-1D17-4E83-9C03-729A67D906F0}">
      <text>
        <r>
          <rPr>
            <b/>
            <sz val="9"/>
            <color indexed="81"/>
            <rFont val="Tahoma"/>
            <family val="2"/>
          </rPr>
          <t>Thomas, Ryland:</t>
        </r>
        <r>
          <rPr>
            <sz val="9"/>
            <color indexed="81"/>
            <rFont val="Tahoma"/>
            <family val="2"/>
          </rPr>
          <t xml:space="preserve">
RPIX inflation forecasts from here</t>
        </r>
      </text>
    </comment>
    <comment ref="O164" authorId="0" shapeId="0" xr:uid="{165BBCDE-EA0C-4B70-AADD-965C0DFCDFAC}">
      <text>
        <r>
          <rPr>
            <b/>
            <sz val="9"/>
            <color indexed="81"/>
            <rFont val="Tahoma"/>
            <family val="2"/>
          </rPr>
          <t>Thomas, Ryland:</t>
        </r>
        <r>
          <rPr>
            <sz val="9"/>
            <color indexed="81"/>
            <rFont val="Tahoma"/>
            <family val="2"/>
          </rPr>
          <t xml:space="preserve">
Barclays Basix adjusted for average difference with the 50:50 measure over the 2001-5 period</t>
        </r>
      </text>
    </comment>
  </commentList>
</comments>
</file>

<file path=xl/sharedStrings.xml><?xml version="1.0" encoding="utf-8"?>
<sst xmlns="http://schemas.openxmlformats.org/spreadsheetml/2006/main" count="1369" uniqueCount="1059">
  <si>
    <t>Calendar year totals £mn</t>
  </si>
  <si>
    <t>Expenditure</t>
  </si>
  <si>
    <t>Receipts</t>
  </si>
  <si>
    <t>Net lending and borrowing</t>
  </si>
  <si>
    <t>Description</t>
  </si>
  <si>
    <t>Current spending on goods and services</t>
  </si>
  <si>
    <t xml:space="preserve">Gross Fixed Capital Formation </t>
  </si>
  <si>
    <t>Current grants to personal sector</t>
  </si>
  <si>
    <t>Subsidies</t>
  </si>
  <si>
    <t>Other current and capital grants plus change in inventories and valuables</t>
  </si>
  <si>
    <t>Public sector debt interest payments</t>
  </si>
  <si>
    <t>excluding Public Sector Banks</t>
  </si>
  <si>
    <t>Total Managed Expenditure (TME)</t>
  </si>
  <si>
    <t xml:space="preserve">Total Expenditure (excl. PS Banks) as % of NGDP </t>
  </si>
  <si>
    <t>Taxes on income and wealth</t>
  </si>
  <si>
    <t>Taxes on Expenditure and Production</t>
  </si>
  <si>
    <t>Taxes on capital</t>
  </si>
  <si>
    <t>Social security contributions</t>
  </si>
  <si>
    <t>Gross operating surplus</t>
  </si>
  <si>
    <t>Rent, dividends, transfers and other receipts</t>
  </si>
  <si>
    <t>o/w interest receipts from RoW and Private Sector</t>
  </si>
  <si>
    <t>o/w interest receipts from RoW and Private Sector, excl. Public Sector Banks</t>
  </si>
  <si>
    <t>o/w  net interest from public sector (non-zero for PSex measures)</t>
  </si>
  <si>
    <t xml:space="preserve">Public Sector Total Receipts.  </t>
  </si>
  <si>
    <t>Total Receipts excl. PS banks as a % of NGDP</t>
  </si>
  <si>
    <t>Public Sector Net Lending(+)/Borrowing(-).  Calendar year total £mn</t>
  </si>
  <si>
    <t>PSNLex (PSNL excluding Public Sector Banks)</t>
  </si>
  <si>
    <t xml:space="preserve">PSNLex % of NGDP </t>
  </si>
  <si>
    <t>Public Sector Primary Surplus(+)/Deficit(-).  Calendar year total £mn</t>
  </si>
  <si>
    <t>Public Sector Primary Surplus (excluding Public Sector Banks)</t>
  </si>
  <si>
    <t>Primary surplus as % of NGDP</t>
  </si>
  <si>
    <t>Net Interest payments as a % of NGDP</t>
  </si>
  <si>
    <t>Effective interest rate</t>
  </si>
  <si>
    <t>Sources</t>
  </si>
  <si>
    <t>Source: Middleton(1996) and ONS (series code: GZSN)</t>
  </si>
  <si>
    <t>Source: Middleton(1996) and ONS (series code: ANSQ)</t>
  </si>
  <si>
    <t>Source: Middleton(1996) and ONS (series code: ANLY)</t>
  </si>
  <si>
    <t>Source: Middleton(1996) and ONS (series code: NMRL)</t>
  </si>
  <si>
    <t>Source: Middleton(1996) and ONS (residual derived from other series codes)</t>
  </si>
  <si>
    <t>Source: Middleton(1996) and ONS (series code: ANLO)</t>
  </si>
  <si>
    <t>Source: Middleton(1996) and ONS (series code: JW2P)</t>
  </si>
  <si>
    <t>Source: Middleton(1996) and ONS (series code: EBFT)</t>
  </si>
  <si>
    <t>Source: Middleton(1996) and ONS (series code: KX5Q)</t>
  </si>
  <si>
    <t>Check</t>
  </si>
  <si>
    <t>Source: Middleton(1996) and ONS (series code: ANSO)</t>
  </si>
  <si>
    <t>Source: Middleton(1996) and ONS (series code: NMYE)</t>
  </si>
  <si>
    <t>Source: Middleton(1996) and ONS (series code: HZS7)</t>
  </si>
  <si>
    <t>Source: Middleton(1996) and ONS (series code: ANBO)</t>
  </si>
  <si>
    <t>Source: Middleton(1996) and ONS (series code: ANBP)</t>
  </si>
  <si>
    <t>Source: Middleton(1996) and ONS (series code: ANBT)</t>
  </si>
  <si>
    <t>Source: Middleton(1996) and ONS (series code: JW2O)</t>
  </si>
  <si>
    <t>Source: Middleton(1996) and ONS (series code: ANNX = ANBT-EBFT)</t>
  </si>
  <si>
    <t>Source: Middleton(1996) and ONS (series code: J5II= JW2O-KX5Q)</t>
  </si>
  <si>
    <t>Source: Middleton(1996) and ONS (series code: ANBT-EBFT+ANLO)</t>
  </si>
  <si>
    <t>Source: Middleton(1996) and ONS (series code: J5II+JW2P-JW2L-JW2M)</t>
  </si>
  <si>
    <t>Codes</t>
  </si>
  <si>
    <t>GZSN</t>
  </si>
  <si>
    <t>ANSQ</t>
  </si>
  <si>
    <t>ANLY</t>
  </si>
  <si>
    <t>NMRL</t>
  </si>
  <si>
    <t>ANLO</t>
  </si>
  <si>
    <t>JW2P</t>
  </si>
  <si>
    <t>EBFT</t>
  </si>
  <si>
    <t>KX5Q</t>
  </si>
  <si>
    <t>ANSO</t>
  </si>
  <si>
    <t>NMYE</t>
  </si>
  <si>
    <t>HZS7</t>
  </si>
  <si>
    <t>ANBO</t>
  </si>
  <si>
    <t>ANBP</t>
  </si>
  <si>
    <t>ANBQ</t>
  </si>
  <si>
    <t>JW2L</t>
  </si>
  <si>
    <t>JW2M</t>
  </si>
  <si>
    <t>ANBT</t>
  </si>
  <si>
    <t>JW2O</t>
  </si>
  <si>
    <t>ANNX = ANBT-EBFT</t>
  </si>
  <si>
    <t>J5II= JW2O-KX5Q</t>
  </si>
  <si>
    <t>ANNX+ANLO-ANBQ</t>
  </si>
  <si>
    <t>Public Sector Net Debt excluding Public Sector Banks and the BoE</t>
  </si>
  <si>
    <t>PSND excluding Public Sector Banks</t>
  </si>
  <si>
    <t>Public Sector Net Debt (PSND)</t>
  </si>
  <si>
    <t>Other CG debt including CNRA notes, coin and Post Office and Trustee Savings bank ordinary account deposits</t>
  </si>
  <si>
    <t>Central Government Gross Debt</t>
  </si>
  <si>
    <t>Local Government Gross Debt</t>
  </si>
  <si>
    <t>CG holdings of local government debt</t>
  </si>
  <si>
    <t>General Government Gross Debt</t>
  </si>
  <si>
    <t>Non-financial Public Corporations Gross Debt</t>
  </si>
  <si>
    <t>PC holdings of CG debt</t>
  </si>
  <si>
    <t>CG holdings of PC debt</t>
  </si>
  <si>
    <t>LG holdings of PC debt</t>
  </si>
  <si>
    <t>PC holdings of LG debt</t>
  </si>
  <si>
    <t>PS pensions holdings of CG debt</t>
  </si>
  <si>
    <t>CG/PC cross holdings</t>
  </si>
  <si>
    <t>LG/PC cross holdings</t>
  </si>
  <si>
    <t>Public Sector liquid assets</t>
  </si>
  <si>
    <t>Nominal GDP</t>
  </si>
  <si>
    <t>£mn</t>
  </si>
  <si>
    <t>% of NGDP</t>
  </si>
  <si>
    <t>Total</t>
  </si>
  <si>
    <t>Official Reserves</t>
  </si>
  <si>
    <t>LG</t>
  </si>
  <si>
    <t>CG</t>
  </si>
  <si>
    <t>PS Pensions</t>
  </si>
  <si>
    <t>NFPCs</t>
  </si>
  <si>
    <t>Political definition, GB+NI from 1920</t>
  </si>
  <si>
    <t>Primary surplus (PSNB)</t>
  </si>
  <si>
    <t>Interest payments</t>
  </si>
  <si>
    <t>Debt</t>
  </si>
  <si>
    <t>Nominal GDP growth</t>
  </si>
  <si>
    <t>Real GDP growth</t>
  </si>
  <si>
    <t>Inflation</t>
  </si>
  <si>
    <t>Real growth</t>
  </si>
  <si>
    <t>Primary surplus</t>
  </si>
  <si>
    <t>Residual</t>
  </si>
  <si>
    <t>A2. Public Sector Net Debt 1870-2024</t>
  </si>
  <si>
    <t>Public Sector funded pensions Gross Sebt</t>
  </si>
  <si>
    <t>Central Government</t>
  </si>
  <si>
    <t>Local Government</t>
  </si>
  <si>
    <t>General Government</t>
  </si>
  <si>
    <t>Total Public Sector</t>
  </si>
  <si>
    <t>Public Corporations</t>
  </si>
  <si>
    <t>LG holdings of CG debt</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</si>
  <si>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</si>
  <si>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</si>
  <si>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</si>
  <si>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</si>
  <si>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</si>
  <si>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</si>
  <si>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</si>
  <si>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</si>
  <si>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</si>
  <si>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</si>
  <si>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</si>
  <si>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</si>
  <si>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</si>
  <si>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</si>
  <si>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</si>
  <si>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</si>
  <si>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</si>
  <si>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</si>
  <si>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</si>
  <si>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</si>
  <si>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</si>
  <si>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</si>
  <si>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</si>
  <si>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Total holdings of GGtd securities</t>
  </si>
  <si>
    <t>Total adjustment</t>
  </si>
  <si>
    <t>1989/90</t>
  </si>
  <si>
    <t>1990/91</t>
  </si>
  <si>
    <t>1991/92</t>
  </si>
  <si>
    <t>1992/93</t>
  </si>
  <si>
    <t>1993/94</t>
  </si>
  <si>
    <t>1994/95</t>
  </si>
  <si>
    <t>1995/96</t>
  </si>
  <si>
    <t>1996/97</t>
  </si>
  <si>
    <t>Consolidated Fund Liability to Post Office Superannuation fund</t>
  </si>
  <si>
    <t>Fund for banks for savings' liability
to Trustee Savings Banks</t>
  </si>
  <si>
    <t>Trustee Savings Banks ordinary department deposits</t>
  </si>
  <si>
    <t>Official holdings of Govt. Gtd securities, estimated post 1974/5</t>
  </si>
  <si>
    <t>Fyr ending March</t>
  </si>
  <si>
    <t>Adjustments</t>
  </si>
  <si>
    <t>A3. Debt decomposition on calendar year basis</t>
  </si>
  <si>
    <t>Table 4.1 rows</t>
  </si>
  <si>
    <t>Debt Decomposition</t>
  </si>
  <si>
    <t>Professional forecasters' expectations</t>
  </si>
  <si>
    <t>NIESR inflation forecasts</t>
  </si>
  <si>
    <t>Bank of England Survey of Economic Forecasters</t>
  </si>
  <si>
    <t>Spliced 1 year</t>
  </si>
  <si>
    <t>Household expectations derived from Gallup and European Commission surveys</t>
  </si>
  <si>
    <t>Barclays Basix Inflation Expectations Survey</t>
  </si>
  <si>
    <t>Spliced Household Inflation Expectations</t>
  </si>
  <si>
    <t>Inflation rates for wedge adjustment</t>
  </si>
  <si>
    <t>Price index</t>
  </si>
  <si>
    <t>Consumer expenditure deflator/RPI/RPIX</t>
  </si>
  <si>
    <t>CPI</t>
  </si>
  <si>
    <t>RPIX before 2003Q4, CPI after</t>
  </si>
  <si>
    <t>Bank of England</t>
  </si>
  <si>
    <t xml:space="preserve">Batchelor and Orr (1988) </t>
  </si>
  <si>
    <t>Gallup Political and Economy Index</t>
  </si>
  <si>
    <t>Barclays Basix</t>
  </si>
  <si>
    <t>CPI inflation</t>
  </si>
  <si>
    <t>RPI inflation</t>
  </si>
  <si>
    <t>RPI inflation wedge</t>
  </si>
  <si>
    <t>RPIX inflation</t>
  </si>
  <si>
    <t>RPIX inflation wedge</t>
  </si>
  <si>
    <t>CED inflation</t>
  </si>
  <si>
    <t>CED inflation wedge</t>
  </si>
  <si>
    <t>1 year ahead</t>
  </si>
  <si>
    <t>2 year ahead</t>
  </si>
  <si>
    <t>3 year ahead</t>
  </si>
  <si>
    <t>Quarterly averages of one-year ahead expectations</t>
  </si>
  <si>
    <t>Mean 1 year ahead</t>
  </si>
  <si>
    <t>Median 1 yr ahead</t>
  </si>
  <si>
    <t>Average of Barclays Basix and extended Batchelor and Orr measure</t>
  </si>
  <si>
    <t>One year ahead</t>
  </si>
  <si>
    <t>Q1</t>
  </si>
  <si>
    <t>Q2</t>
  </si>
  <si>
    <t>Q3</t>
  </si>
  <si>
    <t>Q4</t>
  </si>
  <si>
    <t>Food</t>
  </si>
  <si>
    <t>Non-food primary</t>
  </si>
  <si>
    <t>Metals</t>
  </si>
  <si>
    <t>Coffee</t>
  </si>
  <si>
    <t>Cocoa</t>
  </si>
  <si>
    <t>Tea</t>
  </si>
  <si>
    <t>Rice</t>
  </si>
  <si>
    <t>Wheat</t>
  </si>
  <si>
    <t>Maize</t>
  </si>
  <si>
    <t>Sugar</t>
  </si>
  <si>
    <t>Beef</t>
  </si>
  <si>
    <t>Lamb</t>
  </si>
  <si>
    <t>Bananas</t>
  </si>
  <si>
    <t>Palmoil</t>
  </si>
  <si>
    <t>GYCPIF</t>
  </si>
  <si>
    <t>GYCPIF_CW</t>
  </si>
  <si>
    <t>Cotton</t>
  </si>
  <si>
    <t>Jute</t>
  </si>
  <si>
    <t>Wool</t>
  </si>
  <si>
    <t>Hides</t>
  </si>
  <si>
    <t>Tobacco</t>
  </si>
  <si>
    <t>Rubber</t>
  </si>
  <si>
    <t>Timber</t>
  </si>
  <si>
    <t>GYCPINF</t>
  </si>
  <si>
    <t>GYCPINF-CW</t>
  </si>
  <si>
    <t>Copper</t>
  </si>
  <si>
    <t>Aluminum</t>
  </si>
  <si>
    <t>Tin</t>
  </si>
  <si>
    <t>Silver</t>
  </si>
  <si>
    <t>Lead</t>
  </si>
  <si>
    <t>Zinc</t>
  </si>
  <si>
    <t>GYCPM</t>
  </si>
  <si>
    <t>GYCPIM-CW</t>
  </si>
  <si>
    <t>GYCPI</t>
  </si>
  <si>
    <t>GYCPI-CW</t>
  </si>
  <si>
    <t>MUV</t>
  </si>
  <si>
    <t>1977/78 Weights</t>
  </si>
  <si>
    <t>Sub-index weights</t>
  </si>
  <si>
    <t xml:space="preserve">Data series indexed to the series 1977-1979 arithmetic mean. </t>
  </si>
  <si>
    <t>MUV: MUV-G5 unit value index.</t>
  </si>
  <si>
    <t>GYCPICW: Grilli and Yang commodity price index, geometric aggregation.</t>
  </si>
  <si>
    <t>GYCPI: Grilli and Yang commodity price index.</t>
  </si>
  <si>
    <t>GYCPIM-CW: GYCPIM, geometric aggregation.</t>
  </si>
  <si>
    <t>GYCPIM: Metal sub-index.</t>
  </si>
  <si>
    <t>GYCPINF-CW: GYCPINF, geometric aggregation.</t>
  </si>
  <si>
    <t>GYCPINF: Non-food agricultural commodities sub-index.</t>
  </si>
  <si>
    <t>GYCPIF-CW: GYCPIF, geometric aggregation.</t>
  </si>
  <si>
    <t>GYCPIF: Agricultural food commodities sub-index.</t>
  </si>
  <si>
    <t>Holdings of government debt instruments including national savings and government guaranteed securities held outside the CG sector</t>
  </si>
  <si>
    <t>Memo: Old National Debt Measure</t>
  </si>
  <si>
    <t>National Debt (Liabilities of the Consolidated/National Loans Fund)</t>
  </si>
  <si>
    <t>GB+NI constant border measure</t>
  </si>
  <si>
    <t>These data are approximate calendar year estimates in £mn and ratios and are divided by nominal GDP of that calendar year</t>
  </si>
  <si>
    <t>Memo: Current official data from ONS, FY ending March (KSE6)</t>
  </si>
  <si>
    <t>Memo: Current official data from ONS, FY ending, using 12mth centred moving average of NGDP (HF6X)</t>
  </si>
  <si>
    <t>Nominal GDP at market prices</t>
  </si>
  <si>
    <t>1997/98</t>
  </si>
  <si>
    <t>A4. General Government Gross Debt - adjustments to official financial year data 1967 to 1998</t>
  </si>
  <si>
    <t>ONS (BKPX)</t>
  </si>
  <si>
    <t>FY end March</t>
  </si>
  <si>
    <t xml:space="preserve">From 1946 these data are based on the headline Public Sector Finance PSAT tables </t>
  </si>
  <si>
    <t>Year</t>
  </si>
  <si>
    <t>Q1. Quarterly Inflation Expectations, 1961-present</t>
  </si>
  <si>
    <t>1962M01</t>
  </si>
  <si>
    <t>1962M02</t>
  </si>
  <si>
    <t>1962M03</t>
  </si>
  <si>
    <t>1962M04</t>
  </si>
  <si>
    <t>1962M05</t>
  </si>
  <si>
    <t>1962M06</t>
  </si>
  <si>
    <t>1962M07</t>
  </si>
  <si>
    <t>1962M08</t>
  </si>
  <si>
    <t>1962M09</t>
  </si>
  <si>
    <t>1962M10</t>
  </si>
  <si>
    <t>1962M11</t>
  </si>
  <si>
    <t>1962M12</t>
  </si>
  <si>
    <t>1963M01</t>
  </si>
  <si>
    <t>1963M02</t>
  </si>
  <si>
    <t>1963M03</t>
  </si>
  <si>
    <t>1963M04</t>
  </si>
  <si>
    <t>1963M05</t>
  </si>
  <si>
    <t>1963M06</t>
  </si>
  <si>
    <t>1963M07</t>
  </si>
  <si>
    <t>1963M08</t>
  </si>
  <si>
    <t>1963M09</t>
  </si>
  <si>
    <t>1963M10</t>
  </si>
  <si>
    <t>1963M11</t>
  </si>
  <si>
    <t>1963M12</t>
  </si>
  <si>
    <t>1964M01</t>
  </si>
  <si>
    <t>1964M02</t>
  </si>
  <si>
    <t>1964M03</t>
  </si>
  <si>
    <t>1964M04</t>
  </si>
  <si>
    <t>1964M05</t>
  </si>
  <si>
    <t>1964M06</t>
  </si>
  <si>
    <t>1964M07</t>
  </si>
  <si>
    <t>1964M08</t>
  </si>
  <si>
    <t>1964M09</t>
  </si>
  <si>
    <t>1964M10</t>
  </si>
  <si>
    <t>1964M11</t>
  </si>
  <si>
    <t>1964M12</t>
  </si>
  <si>
    <t>1965M01</t>
  </si>
  <si>
    <t>1965M02</t>
  </si>
  <si>
    <t>1965M03</t>
  </si>
  <si>
    <t>1965M04</t>
  </si>
  <si>
    <t>1965M05</t>
  </si>
  <si>
    <t>1965M06</t>
  </si>
  <si>
    <t>1965M07</t>
  </si>
  <si>
    <t>1965M08</t>
  </si>
  <si>
    <t>1965M09</t>
  </si>
  <si>
    <t>1965M10</t>
  </si>
  <si>
    <t>1965M11</t>
  </si>
  <si>
    <t>1965M12</t>
  </si>
  <si>
    <t>1966M01</t>
  </si>
  <si>
    <t>1966M02</t>
  </si>
  <si>
    <t>1966M03</t>
  </si>
  <si>
    <t>1966M04</t>
  </si>
  <si>
    <t>1966M05</t>
  </si>
  <si>
    <t>1966M06</t>
  </si>
  <si>
    <t>1966M07</t>
  </si>
  <si>
    <t>1966M08</t>
  </si>
  <si>
    <t>1966M09</t>
  </si>
  <si>
    <t>1966M10</t>
  </si>
  <si>
    <t>1966M11</t>
  </si>
  <si>
    <t>1966M12</t>
  </si>
  <si>
    <t>1967M01</t>
  </si>
  <si>
    <t>1967M02</t>
  </si>
  <si>
    <t>1967M03</t>
  </si>
  <si>
    <t>1967M04</t>
  </si>
  <si>
    <t>1967M05</t>
  </si>
  <si>
    <t>1967M06</t>
  </si>
  <si>
    <t>1967M07</t>
  </si>
  <si>
    <t>1967M08</t>
  </si>
  <si>
    <t>1967M09</t>
  </si>
  <si>
    <t>1967M10</t>
  </si>
  <si>
    <t>1967M11</t>
  </si>
  <si>
    <t>1967M12</t>
  </si>
  <si>
    <t>1968M01</t>
  </si>
  <si>
    <t>1968M02</t>
  </si>
  <si>
    <t>1968M03</t>
  </si>
  <si>
    <t>1968M04</t>
  </si>
  <si>
    <t>1968M05</t>
  </si>
  <si>
    <t>1968M06</t>
  </si>
  <si>
    <t>1968M07</t>
  </si>
  <si>
    <t>1968M08</t>
  </si>
  <si>
    <t>1968M09</t>
  </si>
  <si>
    <t>1968M10</t>
  </si>
  <si>
    <t>1968M11</t>
  </si>
  <si>
    <t>1968M12</t>
  </si>
  <si>
    <t>1969M01</t>
  </si>
  <si>
    <t>1969M02</t>
  </si>
  <si>
    <t>1969M03</t>
  </si>
  <si>
    <t>1969M04</t>
  </si>
  <si>
    <t>1969M05</t>
  </si>
  <si>
    <t>1969M06</t>
  </si>
  <si>
    <t>1969M07</t>
  </si>
  <si>
    <t>1969M08</t>
  </si>
  <si>
    <t>1969M09</t>
  </si>
  <si>
    <t>1969M10</t>
  </si>
  <si>
    <t>1969M11</t>
  </si>
  <si>
    <t>1969M12</t>
  </si>
  <si>
    <t>1970M01</t>
  </si>
  <si>
    <t>1970M02</t>
  </si>
  <si>
    <t>1970M03</t>
  </si>
  <si>
    <t>1970M04</t>
  </si>
  <si>
    <t>1970M05</t>
  </si>
  <si>
    <t>1970M06</t>
  </si>
  <si>
    <t>1970M07</t>
  </si>
  <si>
    <t>1970M08</t>
  </si>
  <si>
    <t>1970M09</t>
  </si>
  <si>
    <t>1970M10</t>
  </si>
  <si>
    <t>1970M11</t>
  </si>
  <si>
    <t>1970M12</t>
  </si>
  <si>
    <t>1971M01</t>
  </si>
  <si>
    <t>1971M02</t>
  </si>
  <si>
    <t>1971M03</t>
  </si>
  <si>
    <t>1971M04</t>
  </si>
  <si>
    <t>1971M05</t>
  </si>
  <si>
    <t>1971M06</t>
  </si>
  <si>
    <t>1971M07</t>
  </si>
  <si>
    <t>1971M08</t>
  </si>
  <si>
    <t>1971M09</t>
  </si>
  <si>
    <t>1971M10</t>
  </si>
  <si>
    <t>1971M11</t>
  </si>
  <si>
    <t>1971M12</t>
  </si>
  <si>
    <t>1972M01</t>
  </si>
  <si>
    <t>1972M02</t>
  </si>
  <si>
    <t>1972M03</t>
  </si>
  <si>
    <t>1972M04</t>
  </si>
  <si>
    <t>1972M05</t>
  </si>
  <si>
    <t>1972M06</t>
  </si>
  <si>
    <t>1972M07</t>
  </si>
  <si>
    <t>1972M08</t>
  </si>
  <si>
    <t>1972M09</t>
  </si>
  <si>
    <t>1972M10</t>
  </si>
  <si>
    <t>1972M11</t>
  </si>
  <si>
    <t>1972M12</t>
  </si>
  <si>
    <t>1973M01</t>
  </si>
  <si>
    <t>1973M02</t>
  </si>
  <si>
    <t>1973M03</t>
  </si>
  <si>
    <t>1973M04</t>
  </si>
  <si>
    <t>1973M05</t>
  </si>
  <si>
    <t>1973M06</t>
  </si>
  <si>
    <t>1973M07</t>
  </si>
  <si>
    <t>1973M08</t>
  </si>
  <si>
    <t>1973M09</t>
  </si>
  <si>
    <t>1973M10</t>
  </si>
  <si>
    <t>1973M11</t>
  </si>
  <si>
    <t>1973M12</t>
  </si>
  <si>
    <t>1974M01</t>
  </si>
  <si>
    <t>1974M02</t>
  </si>
  <si>
    <t>1974M03</t>
  </si>
  <si>
    <t>1974M04</t>
  </si>
  <si>
    <t>1974M05</t>
  </si>
  <si>
    <t>1974M06</t>
  </si>
  <si>
    <t>1974M07</t>
  </si>
  <si>
    <t>1974M08</t>
  </si>
  <si>
    <t>1974M09</t>
  </si>
  <si>
    <t>1974M10</t>
  </si>
  <si>
    <t>1974M11</t>
  </si>
  <si>
    <t>1974M12</t>
  </si>
  <si>
    <t>1975M01</t>
  </si>
  <si>
    <t>1975M02</t>
  </si>
  <si>
    <t>1975M03</t>
  </si>
  <si>
    <t>1975M04</t>
  </si>
  <si>
    <t>1975M05</t>
  </si>
  <si>
    <t>1975M06</t>
  </si>
  <si>
    <t>1975M07</t>
  </si>
  <si>
    <t>1975M08</t>
  </si>
  <si>
    <t>1975M09</t>
  </si>
  <si>
    <t>1975M10</t>
  </si>
  <si>
    <t>1975M11</t>
  </si>
  <si>
    <t>1975M12</t>
  </si>
  <si>
    <t>1976M01</t>
  </si>
  <si>
    <t>1976M02</t>
  </si>
  <si>
    <t>1976M03</t>
  </si>
  <si>
    <t>1976M04</t>
  </si>
  <si>
    <t>1976M05</t>
  </si>
  <si>
    <t>1976M06</t>
  </si>
  <si>
    <t>1976M07</t>
  </si>
  <si>
    <t>1976M08</t>
  </si>
  <si>
    <t>1976M09</t>
  </si>
  <si>
    <t>1976M10</t>
  </si>
  <si>
    <t>1976M11</t>
  </si>
  <si>
    <t>1976M12</t>
  </si>
  <si>
    <t>1977M01</t>
  </si>
  <si>
    <t>1977M02</t>
  </si>
  <si>
    <t>1977M03</t>
  </si>
  <si>
    <t>1977M04</t>
  </si>
  <si>
    <t>1977M05</t>
  </si>
  <si>
    <t>1977M06</t>
  </si>
  <si>
    <t>1977M07</t>
  </si>
  <si>
    <t>1977M08</t>
  </si>
  <si>
    <t>1977M09</t>
  </si>
  <si>
    <t>1977M10</t>
  </si>
  <si>
    <t>1977M11</t>
  </si>
  <si>
    <t>1977M12</t>
  </si>
  <si>
    <t>1978M01</t>
  </si>
  <si>
    <t>1978M02</t>
  </si>
  <si>
    <t>1978M03</t>
  </si>
  <si>
    <t>1978M04</t>
  </si>
  <si>
    <t>1978M05</t>
  </si>
  <si>
    <t>1978M06</t>
  </si>
  <si>
    <t>1978M07</t>
  </si>
  <si>
    <t>1978M08</t>
  </si>
  <si>
    <t>1978M09</t>
  </si>
  <si>
    <t>1978M10</t>
  </si>
  <si>
    <t>1978M11</t>
  </si>
  <si>
    <t>1978M12</t>
  </si>
  <si>
    <t>1979M01</t>
  </si>
  <si>
    <t>1979M02</t>
  </si>
  <si>
    <t>1979M03</t>
  </si>
  <si>
    <t>1979M04</t>
  </si>
  <si>
    <t>1979M05</t>
  </si>
  <si>
    <t>1979M06</t>
  </si>
  <si>
    <t>1979M07</t>
  </si>
  <si>
    <t>1979M08</t>
  </si>
  <si>
    <t>1979M09</t>
  </si>
  <si>
    <t>1979M10</t>
  </si>
  <si>
    <t>1979M11</t>
  </si>
  <si>
    <t>1979M12</t>
  </si>
  <si>
    <t>1980M01</t>
  </si>
  <si>
    <t>1980M02</t>
  </si>
  <si>
    <t>1980M03</t>
  </si>
  <si>
    <t>1980M04</t>
  </si>
  <si>
    <t>1980M05</t>
  </si>
  <si>
    <t>1980M06</t>
  </si>
  <si>
    <t>1980M07</t>
  </si>
  <si>
    <t>1980M08</t>
  </si>
  <si>
    <t>1980M09</t>
  </si>
  <si>
    <t>1980M10</t>
  </si>
  <si>
    <t>1980M11</t>
  </si>
  <si>
    <t>1980M12</t>
  </si>
  <si>
    <t>1981M01</t>
  </si>
  <si>
    <t>1981M02</t>
  </si>
  <si>
    <t>1981M03</t>
  </si>
  <si>
    <t>1981M04</t>
  </si>
  <si>
    <t>1981M05</t>
  </si>
  <si>
    <t>1981M06</t>
  </si>
  <si>
    <t>1981M07</t>
  </si>
  <si>
    <t>1981M08</t>
  </si>
  <si>
    <t>1981M09</t>
  </si>
  <si>
    <t>1981M10</t>
  </si>
  <si>
    <t>1981M11</t>
  </si>
  <si>
    <t>1981M12</t>
  </si>
  <si>
    <t>1982M01</t>
  </si>
  <si>
    <t>1982M02</t>
  </si>
  <si>
    <t>1982M03</t>
  </si>
  <si>
    <t>1982M04</t>
  </si>
  <si>
    <t>1982M05</t>
  </si>
  <si>
    <t>1982M06</t>
  </si>
  <si>
    <t>1982M07</t>
  </si>
  <si>
    <t>1982M08</t>
  </si>
  <si>
    <t>1982M09</t>
  </si>
  <si>
    <t>1982M10</t>
  </si>
  <si>
    <t>1982M11</t>
  </si>
  <si>
    <t>1982M12</t>
  </si>
  <si>
    <t>1983M01</t>
  </si>
  <si>
    <t>1983M02</t>
  </si>
  <si>
    <t>1983M03</t>
  </si>
  <si>
    <t>1983M04</t>
  </si>
  <si>
    <t>1983M05</t>
  </si>
  <si>
    <t>1983M06</t>
  </si>
  <si>
    <t>1983M07</t>
  </si>
  <si>
    <t>1983M08</t>
  </si>
  <si>
    <t>1983M09</t>
  </si>
  <si>
    <t>1983M10</t>
  </si>
  <si>
    <t>1983M11</t>
  </si>
  <si>
    <t>1983M12</t>
  </si>
  <si>
    <t>1984M01</t>
  </si>
  <si>
    <t>1984M02</t>
  </si>
  <si>
    <t>1984M03</t>
  </si>
  <si>
    <t>1984M04</t>
  </si>
  <si>
    <t>1984M05</t>
  </si>
  <si>
    <t>1984M06</t>
  </si>
  <si>
    <t>1984M07</t>
  </si>
  <si>
    <t>1984M08</t>
  </si>
  <si>
    <t>1984M09</t>
  </si>
  <si>
    <t>1984M10</t>
  </si>
  <si>
    <t>1984M11</t>
  </si>
  <si>
    <t>1984M12</t>
  </si>
  <si>
    <t>1985M01</t>
  </si>
  <si>
    <t>1985M02</t>
  </si>
  <si>
    <t>1985M03</t>
  </si>
  <si>
    <t>1985M04</t>
  </si>
  <si>
    <t>1985M05</t>
  </si>
  <si>
    <t>1985M06</t>
  </si>
  <si>
    <t>1985M07</t>
  </si>
  <si>
    <t>1985M08</t>
  </si>
  <si>
    <t>1985M09</t>
  </si>
  <si>
    <t>1985M10</t>
  </si>
  <si>
    <t>1985M11</t>
  </si>
  <si>
    <t>1985M12</t>
  </si>
  <si>
    <t>1986M01</t>
  </si>
  <si>
    <t>1986M02</t>
  </si>
  <si>
    <t>1986M03</t>
  </si>
  <si>
    <t>1986M04</t>
  </si>
  <si>
    <t>1986M05</t>
  </si>
  <si>
    <t>1986M06</t>
  </si>
  <si>
    <t>1986M07</t>
  </si>
  <si>
    <t>1986M08</t>
  </si>
  <si>
    <t>1986M09</t>
  </si>
  <si>
    <t>1986M10</t>
  </si>
  <si>
    <t>1986M11</t>
  </si>
  <si>
    <t>1986M12</t>
  </si>
  <si>
    <t>1987M01</t>
  </si>
  <si>
    <t>1987M02</t>
  </si>
  <si>
    <t>1987M03</t>
  </si>
  <si>
    <t>1987M04</t>
  </si>
  <si>
    <t>1987M05</t>
  </si>
  <si>
    <t>1987M06</t>
  </si>
  <si>
    <t>1987M07</t>
  </si>
  <si>
    <t>1987M08</t>
  </si>
  <si>
    <t>1987M09</t>
  </si>
  <si>
    <t>1987M10</t>
  </si>
  <si>
    <t>1987M11</t>
  </si>
  <si>
    <t>1987M12</t>
  </si>
  <si>
    <t>1988M01</t>
  </si>
  <si>
    <t>1988M02</t>
  </si>
  <si>
    <t>1988M03</t>
  </si>
  <si>
    <t>1988M04</t>
  </si>
  <si>
    <t>1988M05</t>
  </si>
  <si>
    <t>1988M06</t>
  </si>
  <si>
    <t>1988M07</t>
  </si>
  <si>
    <t>1988M08</t>
  </si>
  <si>
    <t>1988M09</t>
  </si>
  <si>
    <t>1988M10</t>
  </si>
  <si>
    <t>1988M11</t>
  </si>
  <si>
    <t>1988M12</t>
  </si>
  <si>
    <t>1989M01</t>
  </si>
  <si>
    <t>1989M02</t>
  </si>
  <si>
    <t>1989M03</t>
  </si>
  <si>
    <t>1989M04</t>
  </si>
  <si>
    <t>1989M05</t>
  </si>
  <si>
    <t>1989M06</t>
  </si>
  <si>
    <t>1989M07</t>
  </si>
  <si>
    <t>1989M08</t>
  </si>
  <si>
    <t>1989M09</t>
  </si>
  <si>
    <t>1989M10</t>
  </si>
  <si>
    <t>1989M11</t>
  </si>
  <si>
    <t>1989M12</t>
  </si>
  <si>
    <t>1990M01</t>
  </si>
  <si>
    <t>1990M02</t>
  </si>
  <si>
    <t>1990M03</t>
  </si>
  <si>
    <t>1990M04</t>
  </si>
  <si>
    <t>1990M05</t>
  </si>
  <si>
    <t>1990M06</t>
  </si>
  <si>
    <t>1990M07</t>
  </si>
  <si>
    <t>1990M08</t>
  </si>
  <si>
    <t>1990M09</t>
  </si>
  <si>
    <t>1990M10</t>
  </si>
  <si>
    <t>1990M11</t>
  </si>
  <si>
    <t>1990M12</t>
  </si>
  <si>
    <t>1991M01</t>
  </si>
  <si>
    <t>1991M02</t>
  </si>
  <si>
    <t>1991M03</t>
  </si>
  <si>
    <t>1991M04</t>
  </si>
  <si>
    <t>1991M05</t>
  </si>
  <si>
    <t>1991M06</t>
  </si>
  <si>
    <t>1991M07</t>
  </si>
  <si>
    <t>1991M08</t>
  </si>
  <si>
    <t>1991M09</t>
  </si>
  <si>
    <t>1991M10</t>
  </si>
  <si>
    <t>1991M11</t>
  </si>
  <si>
    <t>1991M12</t>
  </si>
  <si>
    <t>1992M01</t>
  </si>
  <si>
    <t>1992M02</t>
  </si>
  <si>
    <t>1992M03</t>
  </si>
  <si>
    <t>1992M04</t>
  </si>
  <si>
    <t>1992M05</t>
  </si>
  <si>
    <t>1992M06</t>
  </si>
  <si>
    <t>1992M07</t>
  </si>
  <si>
    <t>1992M08</t>
  </si>
  <si>
    <t>1992M09</t>
  </si>
  <si>
    <t>1992M10</t>
  </si>
  <si>
    <t>1992M11</t>
  </si>
  <si>
    <t>1992M12</t>
  </si>
  <si>
    <t>1993M01</t>
  </si>
  <si>
    <t>1993M02</t>
  </si>
  <si>
    <t>1993M03</t>
  </si>
  <si>
    <t>1993M04</t>
  </si>
  <si>
    <t>1993M05</t>
  </si>
  <si>
    <t>1993M06</t>
  </si>
  <si>
    <t>1993M07</t>
  </si>
  <si>
    <t>1993M08</t>
  </si>
  <si>
    <t>1993M09</t>
  </si>
  <si>
    <t>1993M10</t>
  </si>
  <si>
    <t>1993M11</t>
  </si>
  <si>
    <t>1993M12</t>
  </si>
  <si>
    <t>1994M01</t>
  </si>
  <si>
    <t>1994M02</t>
  </si>
  <si>
    <t>1994M03</t>
  </si>
  <si>
    <t>1994M04</t>
  </si>
  <si>
    <t>1994M05</t>
  </si>
  <si>
    <t>1994M06</t>
  </si>
  <si>
    <t>1994M07</t>
  </si>
  <si>
    <t>1994M08</t>
  </si>
  <si>
    <t>1994M09</t>
  </si>
  <si>
    <t>1994M10</t>
  </si>
  <si>
    <t>1994M11</t>
  </si>
  <si>
    <t>1994M12</t>
  </si>
  <si>
    <t>1995M01</t>
  </si>
  <si>
    <t>1995M02</t>
  </si>
  <si>
    <t>1995M03</t>
  </si>
  <si>
    <t>1995M04</t>
  </si>
  <si>
    <t>1995M05</t>
  </si>
  <si>
    <t>1995M06</t>
  </si>
  <si>
    <t>1995M07</t>
  </si>
  <si>
    <t>1995M08</t>
  </si>
  <si>
    <t>1995M09</t>
  </si>
  <si>
    <t>1995M10</t>
  </si>
  <si>
    <t>1995M11</t>
  </si>
  <si>
    <t>1995M12</t>
  </si>
  <si>
    <t>1996M01</t>
  </si>
  <si>
    <t>1996M02</t>
  </si>
  <si>
    <t>1996M03</t>
  </si>
  <si>
    <t>1996M04</t>
  </si>
  <si>
    <t>1996M05</t>
  </si>
  <si>
    <t>1996M06</t>
  </si>
  <si>
    <t>1996M07</t>
  </si>
  <si>
    <t>1996M08</t>
  </si>
  <si>
    <t>1996M09</t>
  </si>
  <si>
    <t>1996M10</t>
  </si>
  <si>
    <t>1996M11</t>
  </si>
  <si>
    <t>1996M12</t>
  </si>
  <si>
    <t>1997M01</t>
  </si>
  <si>
    <t>1997M02</t>
  </si>
  <si>
    <t>1997M03</t>
  </si>
  <si>
    <t>1997M04</t>
  </si>
  <si>
    <t>1997M05</t>
  </si>
  <si>
    <t>1997M06</t>
  </si>
  <si>
    <t>1997M07</t>
  </si>
  <si>
    <t>1997M08</t>
  </si>
  <si>
    <t>1997M09</t>
  </si>
  <si>
    <t>1997M10</t>
  </si>
  <si>
    <t>1997M11</t>
  </si>
  <si>
    <t>1997M12</t>
  </si>
  <si>
    <t>1998M01</t>
  </si>
  <si>
    <t>1998M02</t>
  </si>
  <si>
    <t>1998M03</t>
  </si>
  <si>
    <t>1998M04</t>
  </si>
  <si>
    <t>1998M05</t>
  </si>
  <si>
    <t>1998M06</t>
  </si>
  <si>
    <t>1998M07</t>
  </si>
  <si>
    <t>1998M08</t>
  </si>
  <si>
    <t>1998M09</t>
  </si>
  <si>
    <t>1998M10</t>
  </si>
  <si>
    <t>1998M11</t>
  </si>
  <si>
    <t>1998M12</t>
  </si>
  <si>
    <t>1999M01</t>
  </si>
  <si>
    <t>1999M02</t>
  </si>
  <si>
    <t>1999M03</t>
  </si>
  <si>
    <t>1999M04</t>
  </si>
  <si>
    <t>1999M05</t>
  </si>
  <si>
    <t>1999M06</t>
  </si>
  <si>
    <t>1999M07</t>
  </si>
  <si>
    <t>1999M08</t>
  </si>
  <si>
    <t>1999M09</t>
  </si>
  <si>
    <t>1999M10</t>
  </si>
  <si>
    <t>1999M11</t>
  </si>
  <si>
    <t>1999M12</t>
  </si>
  <si>
    <t>2000M01</t>
  </si>
  <si>
    <t>2000M02</t>
  </si>
  <si>
    <t>2000M03</t>
  </si>
  <si>
    <t>2000M04</t>
  </si>
  <si>
    <t>2000M05</t>
  </si>
  <si>
    <t>2000M06</t>
  </si>
  <si>
    <t>2000M07</t>
  </si>
  <si>
    <t>2000M08</t>
  </si>
  <si>
    <t>2000M09</t>
  </si>
  <si>
    <t>2000M10</t>
  </si>
  <si>
    <t>2000M11</t>
  </si>
  <si>
    <t>2000M12</t>
  </si>
  <si>
    <t>2001M01</t>
  </si>
  <si>
    <t>2001M02</t>
  </si>
  <si>
    <t>2001M03</t>
  </si>
  <si>
    <t>2001M04</t>
  </si>
  <si>
    <t>2001M05</t>
  </si>
  <si>
    <t>2001M06</t>
  </si>
  <si>
    <t>2001M07</t>
  </si>
  <si>
    <t>2001M08</t>
  </si>
  <si>
    <t>2001M09</t>
  </si>
  <si>
    <t>2001M10</t>
  </si>
  <si>
    <t>2001M11</t>
  </si>
  <si>
    <t>2001M12</t>
  </si>
  <si>
    <t>2002M01</t>
  </si>
  <si>
    <t>2002M02</t>
  </si>
  <si>
    <t>2002M03</t>
  </si>
  <si>
    <t>2002M04</t>
  </si>
  <si>
    <t>2002M05</t>
  </si>
  <si>
    <t>2002M06</t>
  </si>
  <si>
    <t>2002M07</t>
  </si>
  <si>
    <t>2002M08</t>
  </si>
  <si>
    <t>2002M09</t>
  </si>
  <si>
    <t>2002M10</t>
  </si>
  <si>
    <t>2002M11</t>
  </si>
  <si>
    <t>2002M12</t>
  </si>
  <si>
    <t>2003M01</t>
  </si>
  <si>
    <t>2003M02</t>
  </si>
  <si>
    <t>2003M03</t>
  </si>
  <si>
    <t>2003M04</t>
  </si>
  <si>
    <t>2003M05</t>
  </si>
  <si>
    <t>2003M06</t>
  </si>
  <si>
    <t>2003M07</t>
  </si>
  <si>
    <t>2003M08</t>
  </si>
  <si>
    <t>2003M09</t>
  </si>
  <si>
    <t>2003M10</t>
  </si>
  <si>
    <t>2003M11</t>
  </si>
  <si>
    <t>2003M12</t>
  </si>
  <si>
    <t>2004M01</t>
  </si>
  <si>
    <t>2004M02</t>
  </si>
  <si>
    <t>2004M03</t>
  </si>
  <si>
    <t>2004M04</t>
  </si>
  <si>
    <t>2004M05</t>
  </si>
  <si>
    <t>2004M06</t>
  </si>
  <si>
    <t>2004M07</t>
  </si>
  <si>
    <t>2004M08</t>
  </si>
  <si>
    <t>2004M09</t>
  </si>
  <si>
    <t>2004M10</t>
  </si>
  <si>
    <t>2004M11</t>
  </si>
  <si>
    <t>2004M12</t>
  </si>
  <si>
    <t>2005M01</t>
  </si>
  <si>
    <t>2005M02</t>
  </si>
  <si>
    <t>2005M03</t>
  </si>
  <si>
    <t>2005M04</t>
  </si>
  <si>
    <t>2005M05</t>
  </si>
  <si>
    <t>2005M06</t>
  </si>
  <si>
    <t>2005M07</t>
  </si>
  <si>
    <t>2005M08</t>
  </si>
  <si>
    <t>2005M09</t>
  </si>
  <si>
    <t>2005M10</t>
  </si>
  <si>
    <t>2005M11</t>
  </si>
  <si>
    <t>2005M12</t>
  </si>
  <si>
    <t>2006M01</t>
  </si>
  <si>
    <t>2006M02</t>
  </si>
  <si>
    <t>2006M03</t>
  </si>
  <si>
    <t>2006M04</t>
  </si>
  <si>
    <t>2006M05</t>
  </si>
  <si>
    <t>2006M06</t>
  </si>
  <si>
    <t>2006M07</t>
  </si>
  <si>
    <t>2006M08</t>
  </si>
  <si>
    <t>2006M09</t>
  </si>
  <si>
    <t>2006M10</t>
  </si>
  <si>
    <t>2006M11</t>
  </si>
  <si>
    <t>2006M12</t>
  </si>
  <si>
    <t>2007M01</t>
  </si>
  <si>
    <t>2007M02</t>
  </si>
  <si>
    <t>2007M03</t>
  </si>
  <si>
    <t>2007M04</t>
  </si>
  <si>
    <t>2007M05</t>
  </si>
  <si>
    <t>2007M06</t>
  </si>
  <si>
    <t>2007M07</t>
  </si>
  <si>
    <t>2007M08</t>
  </si>
  <si>
    <t>2007M09</t>
  </si>
  <si>
    <t>2007M10</t>
  </si>
  <si>
    <t>2007M11</t>
  </si>
  <si>
    <t>2007M12</t>
  </si>
  <si>
    <t>2008M01</t>
  </si>
  <si>
    <t>2008M02</t>
  </si>
  <si>
    <t>2008M03</t>
  </si>
  <si>
    <t>2008M04</t>
  </si>
  <si>
    <t>2008M05</t>
  </si>
  <si>
    <t>2008M06</t>
  </si>
  <si>
    <t>2008M07</t>
  </si>
  <si>
    <t>2008M08</t>
  </si>
  <si>
    <t>2008M09</t>
  </si>
  <si>
    <t>2008M10</t>
  </si>
  <si>
    <t>2008M11</t>
  </si>
  <si>
    <t>2008M12</t>
  </si>
  <si>
    <t>2009M01</t>
  </si>
  <si>
    <t>2009M02</t>
  </si>
  <si>
    <t>2009M03</t>
  </si>
  <si>
    <t>2009M04</t>
  </si>
  <si>
    <t>2009M05</t>
  </si>
  <si>
    <t>2009M06</t>
  </si>
  <si>
    <t>2009M07</t>
  </si>
  <si>
    <t>2009M08</t>
  </si>
  <si>
    <t>2009M09</t>
  </si>
  <si>
    <t>2009M10</t>
  </si>
  <si>
    <t>2009M11</t>
  </si>
  <si>
    <t>2009M12</t>
  </si>
  <si>
    <t>2010M01</t>
  </si>
  <si>
    <t>2010M02</t>
  </si>
  <si>
    <t>2010M03</t>
  </si>
  <si>
    <t>2010M04</t>
  </si>
  <si>
    <t>2010M05</t>
  </si>
  <si>
    <t>2010M06</t>
  </si>
  <si>
    <t>2010M07</t>
  </si>
  <si>
    <t>2010M08</t>
  </si>
  <si>
    <t>2010M09</t>
  </si>
  <si>
    <t>2010M10</t>
  </si>
  <si>
    <t>2010M11</t>
  </si>
  <si>
    <t>2010M12</t>
  </si>
  <si>
    <t>2011M01</t>
  </si>
  <si>
    <t>2011M02</t>
  </si>
  <si>
    <t>2011M03</t>
  </si>
  <si>
    <t>2011M04</t>
  </si>
  <si>
    <t>2011M05</t>
  </si>
  <si>
    <t>2011M06</t>
  </si>
  <si>
    <t>2011M07</t>
  </si>
  <si>
    <t>2011M08</t>
  </si>
  <si>
    <t>2011M09</t>
  </si>
  <si>
    <t>2011M10</t>
  </si>
  <si>
    <t>2011M11</t>
  </si>
  <si>
    <t>2011M12</t>
  </si>
  <si>
    <t>2012M01</t>
  </si>
  <si>
    <t>2012M02</t>
  </si>
  <si>
    <t>2012M03</t>
  </si>
  <si>
    <t>2012M04</t>
  </si>
  <si>
    <t>2012M05</t>
  </si>
  <si>
    <t>2012M06</t>
  </si>
  <si>
    <t>2012M07</t>
  </si>
  <si>
    <t>2012M08</t>
  </si>
  <si>
    <t>2012M09</t>
  </si>
  <si>
    <t>2012M10</t>
  </si>
  <si>
    <t>2012M11</t>
  </si>
  <si>
    <t>2012M12</t>
  </si>
  <si>
    <t>2013M01</t>
  </si>
  <si>
    <t>2013M02</t>
  </si>
  <si>
    <t>2013M03</t>
  </si>
  <si>
    <t>2013M04</t>
  </si>
  <si>
    <t>2013M05</t>
  </si>
  <si>
    <t>2013M06</t>
  </si>
  <si>
    <t>2013M07</t>
  </si>
  <si>
    <t>2013M08</t>
  </si>
  <si>
    <t>2013M09</t>
  </si>
  <si>
    <t>2013M10</t>
  </si>
  <si>
    <t>2013M11</t>
  </si>
  <si>
    <t>2013M12</t>
  </si>
  <si>
    <t>2014M01</t>
  </si>
  <si>
    <t>2014M02</t>
  </si>
  <si>
    <t>2014M03</t>
  </si>
  <si>
    <t>2014M04</t>
  </si>
  <si>
    <t>2014M05</t>
  </si>
  <si>
    <t>2014M06</t>
  </si>
  <si>
    <t>2014M07</t>
  </si>
  <si>
    <t>2014M08</t>
  </si>
  <si>
    <t>2014M09</t>
  </si>
  <si>
    <t>2014M10</t>
  </si>
  <si>
    <t>2014M11</t>
  </si>
  <si>
    <t>2014M12</t>
  </si>
  <si>
    <t>2015M01</t>
  </si>
  <si>
    <t>2015M02</t>
  </si>
  <si>
    <t>2015M03</t>
  </si>
  <si>
    <t>2015M04</t>
  </si>
  <si>
    <t>2015M05</t>
  </si>
  <si>
    <t>2015M06</t>
  </si>
  <si>
    <t>2015M07</t>
  </si>
  <si>
    <t>2015M08</t>
  </si>
  <si>
    <t>2015M09</t>
  </si>
  <si>
    <t>2015M10</t>
  </si>
  <si>
    <t>2015M11</t>
  </si>
  <si>
    <t>2015M12</t>
  </si>
  <si>
    <t>2016M01</t>
  </si>
  <si>
    <t>2016M02</t>
  </si>
  <si>
    <t>2016M03</t>
  </si>
  <si>
    <t>2016M04</t>
  </si>
  <si>
    <t>2016M05</t>
  </si>
  <si>
    <t>2016M06</t>
  </si>
  <si>
    <t>2016M07</t>
  </si>
  <si>
    <t>2016M08</t>
  </si>
  <si>
    <t>2016M09</t>
  </si>
  <si>
    <t>2016M10</t>
  </si>
  <si>
    <t>2016M11</t>
  </si>
  <si>
    <t>2016M12</t>
  </si>
  <si>
    <t>2017M01</t>
  </si>
  <si>
    <t>2017M02</t>
  </si>
  <si>
    <t>2017M03</t>
  </si>
  <si>
    <t>2017M04</t>
  </si>
  <si>
    <t>2017M05</t>
  </si>
  <si>
    <t>2017M06</t>
  </si>
  <si>
    <t>2017M07</t>
  </si>
  <si>
    <t>2017M08</t>
  </si>
  <si>
    <t>2017M09</t>
  </si>
  <si>
    <t>2017M10</t>
  </si>
  <si>
    <t>2017M11</t>
  </si>
  <si>
    <t>2017M12</t>
  </si>
  <si>
    <t>2018M01</t>
  </si>
  <si>
    <t>2018M02</t>
  </si>
  <si>
    <t>2018M03</t>
  </si>
  <si>
    <t>2018M04</t>
  </si>
  <si>
    <t>2018M05</t>
  </si>
  <si>
    <t>2018M06</t>
  </si>
  <si>
    <t>2018M07</t>
  </si>
  <si>
    <t>2018M08</t>
  </si>
  <si>
    <t>2018M09</t>
  </si>
  <si>
    <t>2018M10</t>
  </si>
  <si>
    <t>2018M11</t>
  </si>
  <si>
    <t>2018M12</t>
  </si>
  <si>
    <t>2019M01</t>
  </si>
  <si>
    <t>2019M02</t>
  </si>
  <si>
    <t>2019M03</t>
  </si>
  <si>
    <t>2019M04</t>
  </si>
  <si>
    <t>2019M05</t>
  </si>
  <si>
    <t>2019M06</t>
  </si>
  <si>
    <t>2019M07</t>
  </si>
  <si>
    <t>2019M08</t>
  </si>
  <si>
    <t>2019M09</t>
  </si>
  <si>
    <t>2019M10</t>
  </si>
  <si>
    <t>2019M11</t>
  </si>
  <si>
    <t>2019M12</t>
  </si>
  <si>
    <t>2020M01</t>
  </si>
  <si>
    <t>2020M02</t>
  </si>
  <si>
    <t>2020M03</t>
  </si>
  <si>
    <t>2020M04</t>
  </si>
  <si>
    <t>2020M05</t>
  </si>
  <si>
    <t>2020M06</t>
  </si>
  <si>
    <t>2020M07</t>
  </si>
  <si>
    <t>2020M08</t>
  </si>
  <si>
    <t>2020M09</t>
  </si>
  <si>
    <t>2020M10</t>
  </si>
  <si>
    <t>2020M11</t>
  </si>
  <si>
    <t>2020M12</t>
  </si>
  <si>
    <t>2021M01</t>
  </si>
  <si>
    <t>2021M02</t>
  </si>
  <si>
    <t>2021M03</t>
  </si>
  <si>
    <t>2021M04</t>
  </si>
  <si>
    <t>2021M05</t>
  </si>
  <si>
    <t>2021M06</t>
  </si>
  <si>
    <t>2021M07</t>
  </si>
  <si>
    <t>2021M08</t>
  </si>
  <si>
    <t>2021M09</t>
  </si>
  <si>
    <t>2021M10</t>
  </si>
  <si>
    <t>2021M11</t>
  </si>
  <si>
    <t>2021M12</t>
  </si>
  <si>
    <t>2022M01</t>
  </si>
  <si>
    <t>2022M02</t>
  </si>
  <si>
    <t>2022M03</t>
  </si>
  <si>
    <t>2022M04</t>
  </si>
  <si>
    <t>2022M05</t>
  </si>
  <si>
    <t>2022M06</t>
  </si>
  <si>
    <t>2022M07</t>
  </si>
  <si>
    <t>2022M08</t>
  </si>
  <si>
    <t>2022M09</t>
  </si>
  <si>
    <t>2022M10</t>
  </si>
  <si>
    <t>2022M11</t>
  </si>
  <si>
    <t>2022M12</t>
  </si>
  <si>
    <t>2023M01</t>
  </si>
  <si>
    <t>2023M02</t>
  </si>
  <si>
    <t>2023M03</t>
  </si>
  <si>
    <t>2023M04</t>
  </si>
  <si>
    <t>2023M05</t>
  </si>
  <si>
    <t>2023M06</t>
  </si>
  <si>
    <t>2023M07</t>
  </si>
  <si>
    <t>2023M08</t>
  </si>
  <si>
    <t>2023M09</t>
  </si>
  <si>
    <t>2023M10</t>
  </si>
  <si>
    <t>2023M11</t>
  </si>
  <si>
    <t>2023M12</t>
  </si>
  <si>
    <t>2024M01</t>
  </si>
  <si>
    <t>2024M02</t>
  </si>
  <si>
    <t>2024M03</t>
  </si>
  <si>
    <t>2024M04</t>
  </si>
  <si>
    <t>2024M05</t>
  </si>
  <si>
    <t>2024M06</t>
  </si>
  <si>
    <t>2024M07</t>
  </si>
  <si>
    <t>2024M08</t>
  </si>
  <si>
    <t>2024M09</t>
  </si>
  <si>
    <t>2024M10</t>
  </si>
  <si>
    <t>2024M11</t>
  </si>
  <si>
    <t>2024M12</t>
  </si>
  <si>
    <t>Current ONS data - DKO8.M</t>
  </si>
  <si>
    <t>Quarterly Averages</t>
  </si>
  <si>
    <t xml:space="preserve">12mth inflation </t>
  </si>
  <si>
    <t>2015=100</t>
  </si>
  <si>
    <t>Units</t>
  </si>
  <si>
    <t>Official GGGD (BKPX)</t>
  </si>
  <si>
    <t>Our estimates of GGGD</t>
  </si>
  <si>
    <t>Our estimates of GGGD debt CY basis</t>
  </si>
  <si>
    <t>A1. Public Sector Net Borrowing, 1870-2024</t>
  </si>
  <si>
    <t>A5. Updated Grilli-Yang commodity price indices, 1900-2024</t>
  </si>
  <si>
    <t>CPI inflation excluding Food, Alcohol, Tobacco and Energy (DKC6)</t>
  </si>
  <si>
    <t>Please also cite these sources when using this data</t>
  </si>
  <si>
    <r>
      <t>PFAFFENZELLER, S., NEWBOLD, P., &amp; RAYNER, A. (2007). "A Short Note on Updating the Grilli and Yang Commodity Price Index.", </t>
    </r>
    <r>
      <rPr>
        <i/>
        <sz val="11"/>
        <color rgb="FF12273F"/>
        <rFont val="Calibri"/>
        <family val="2"/>
      </rPr>
      <t>The World Bank Economic Review</t>
    </r>
    <r>
      <rPr>
        <sz val="11"/>
        <color rgb="FF12273F"/>
        <rFont val="Calibri"/>
        <family val="2"/>
      </rPr>
      <t>, </t>
    </r>
    <r>
      <rPr>
        <i/>
        <sz val="11"/>
        <color rgb="FF12273F"/>
        <rFont val="Calibri"/>
        <family val="2"/>
      </rPr>
      <t>21</t>
    </r>
    <r>
      <rPr>
        <sz val="11"/>
        <color rgb="FF12273F"/>
        <rFont val="Calibri"/>
        <family val="2"/>
      </rPr>
      <t>(1), 151–163</t>
    </r>
  </si>
  <si>
    <r>
      <t>GRILLI, E., AND YANG, M.C. (1988). "Primary Commodity Prices, Manufactured Goods Prices, and the Terms of Trade of Developing Countries: What the Long Run Shows."</t>
    </r>
    <r>
      <rPr>
        <i/>
        <sz val="11"/>
        <color rgb="FF12273F"/>
        <rFont val="Calibri"/>
        <family val="2"/>
      </rPr>
      <t xml:space="preserve"> The World Bank Economic Review</t>
    </r>
    <r>
      <rPr>
        <sz val="11"/>
        <color rgb="FF12273F"/>
        <rFont val="Calibri"/>
        <family val="2"/>
      </rPr>
      <t xml:space="preserve"> 2(1),1-47</t>
    </r>
  </si>
  <si>
    <t>See Appendix 2 for the details of construction</t>
  </si>
  <si>
    <t>Source: Appendix 2 calculations  based on Feinstein (1972), Mitchell (1988) and Middleton (1996) for 1900-1945, ONS Public Sector Analytical Tables from 1946 onwards.</t>
  </si>
  <si>
    <t>See Appendix 2 for details of construction</t>
  </si>
  <si>
    <t>See Appendix 2, for a discussion.</t>
  </si>
  <si>
    <t>See Appendix 2 for a discussion</t>
  </si>
  <si>
    <t>See Appendix 2 for details</t>
  </si>
  <si>
    <t>Bank of England, Inflation Attitudes Survey</t>
  </si>
  <si>
    <t>One year ahead median expectations</t>
  </si>
  <si>
    <t>Household inflation expectations</t>
  </si>
  <si>
    <t>CPI wedges</t>
  </si>
  <si>
    <r>
      <t xml:space="preserve">This sheet </t>
    </r>
    <r>
      <rPr>
        <sz val="11"/>
        <color rgb="FF000000"/>
        <rFont val="Calibri"/>
        <family val="2"/>
      </rPr>
      <t>contains</t>
    </r>
    <r>
      <rPr>
        <sz val="11"/>
        <color rgb="FF000000"/>
        <rFont val="Aptos Narrow"/>
        <family val="2"/>
        <scheme val="minor"/>
      </rPr>
      <t xml:space="preserve"> quarterly data on inflation expectations available since the 1960s.  See Appendix 2 for a discussion of the Household Inflation Expectations series.  </t>
    </r>
  </si>
  <si>
    <t>Adjusted for wedges</t>
  </si>
  <si>
    <t>Cover page</t>
  </si>
  <si>
    <t>A1. Public Sector Borrowing 1870-2024</t>
  </si>
  <si>
    <t>A3. Debt decomposition calculations</t>
  </si>
  <si>
    <t>A5. Updated Grilli-Yang indices 1900-2024</t>
  </si>
  <si>
    <t>Q1. Inflation expectations data 1961-2024</t>
  </si>
  <si>
    <t>Contents</t>
  </si>
  <si>
    <t>A4. Adjustments made to Public Sector Net debt 1975-1997</t>
  </si>
  <si>
    <t/>
  </si>
  <si>
    <t>M1. Estimated core inflation based on CPI excluding Food, Alcohol, Tobacco and Energy, 1962 to present</t>
  </si>
  <si>
    <t>Sources: Economic Trends: Centennial Supplement 1913-2017, Version 1.0 by Jagjit Chadha (ESCoE, NIESR), Ana Rincon-Aznar (ESCoE, NIESR), Sylaja Srinivasan (ESCoE, NIESR and Bank of England) and Ryland Thomas (ESCoE, NIESR and Bank of England), Bank of England.</t>
  </si>
  <si>
    <r>
      <rPr>
        <b/>
        <sz val="11"/>
        <color theme="1"/>
        <rFont val="Aptos Narrow"/>
        <family val="2"/>
        <scheme val="minor"/>
      </rPr>
      <t xml:space="preserve">Please also cite when using the NIESR or Household Expectations data: </t>
    </r>
    <r>
      <rPr>
        <sz val="11"/>
        <color theme="1"/>
        <rFont val="Aptos Narrow"/>
        <family val="2"/>
        <scheme val="minor"/>
      </rPr>
      <t>CHADHA, J. S., AND A. RINCON-AZNAR &amp; S. SRINIVASAN &amp; R. THOMAS, (2019): "A Century of High Frequency UK Macroeconomic Statistics: A Data Inventory," Economic Statistics Centre of Excellence (ESCoE) Technical Reports ESCOE-TR-03. .</t>
    </r>
  </si>
  <si>
    <r>
      <t xml:space="preserve">BATCHELOR, R. A. AND A. B. ORR (1988): “Inflation Expectations Revisited,” </t>
    </r>
    <r>
      <rPr>
        <i/>
        <sz val="11"/>
        <color rgb="FF12273F"/>
        <rFont val="Calibri"/>
        <family val="2"/>
      </rPr>
      <t>Economica</t>
    </r>
    <r>
      <rPr>
        <sz val="11"/>
        <color rgb="FF12273F"/>
        <rFont val="Calibri"/>
        <family val="2"/>
      </rPr>
      <t>, 55, 317–331. We thank Fabrice Montagne for permission to reproduce a selection of historic data from the Barclay's Basix survey which is used to help calculate household expectations from 1985-2009.</t>
    </r>
  </si>
  <si>
    <t>We intend to update the data for any corrections or changes in susbequent versions of the paper.</t>
  </si>
  <si>
    <t>This spreadsheet contains version 1.0 of the data constructed for the paper “Muddling Through or Tunnelling Through?" - 
UK monetary and fiscal exceptionalism and the Great Inflation, by Michael Bordo, Oliver Bush and Ryland Thomas</t>
  </si>
  <si>
    <t>M1. Monthly core inflation estimates (CPI excluding energy, food, tobacco and alcohol), 1962-2024</t>
  </si>
  <si>
    <t>DATA APPENDIX SPREADSHEET Version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</si>
</sst>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0"/>
    <numFmt numFmtId="167" formatCode="0.0000"/>
  </numFmts>
  <fonts count="46" x14ac:knownFonts="1">
    <font>
      <sz val="11"/>
      <color theme="1"/>
      <name val="Aptos Narrow"/>
      <family val="2"/>
      <scheme val="minor"/>
    </font>
    <font>
      <b/>
      <sz val="11"/>
      <color theme="3"/>
      <name val="Aptos Narrow"/>
      <family val="2"/>
      <scheme val="minor"/>
    </font>
    <font>
      <sz val="11"/>
      <color rgb="FFFF0000"/>
      <name val="Aptos Narrow"/>
      <family val="2"/>
      <scheme val="minor"/>
    </font>
    <font>
      <b/>
      <sz val="11"/>
      <color theme="1"/>
      <name val="Aptos Narrow"/>
      <family val="2"/>
      <scheme val="minor"/>
    </font>
    <font>
      <u/>
      <sz val="11"/>
      <color theme="10"/>
      <name val="Calibri"/>
      <family val="2"/>
    </font>
    <font>
      <b/>
      <sz val="14"/>
      <color theme="3"/>
      <name val="Aptos Narrow"/>
      <family val="2"/>
      <scheme val="minor"/>
    </font>
    <font>
      <sz val="12"/>
      <color theme="1"/>
      <name val="Calibri"/>
      <family val="2"/>
    </font>
    <font>
      <b/>
      <sz val="11"/>
      <name val="Calibri"/>
      <family val="2"/>
    </font>
    <font>
      <b/>
      <sz val="12"/>
      <color theme="1"/>
      <name val="Calibri"/>
      <family val="2"/>
    </font>
    <font>
      <b/>
      <sz val="12"/>
      <color theme="1"/>
      <name val="Aptos Narrow"/>
      <family val="2"/>
      <scheme val="minor"/>
    </font>
    <font>
      <b/>
      <sz val="12"/>
      <name val="Calibri"/>
      <family val="2"/>
    </font>
    <font>
      <b/>
      <sz val="14"/>
      <color theme="1"/>
      <name val="Aptos Narrow"/>
      <family val="2"/>
      <scheme val="minor"/>
    </font>
    <font>
      <sz val="11"/>
      <color theme="1"/>
      <name val="Calibri"/>
      <family val="2"/>
    </font>
    <font>
      <b/>
      <sz val="11"/>
      <color rgb="FFFF0000"/>
      <name val="Calibri"/>
      <family val="2"/>
    </font>
    <font>
      <sz val="11"/>
      <name val="Calibri"/>
      <family val="2"/>
    </font>
    <font>
      <b/>
      <sz val="8"/>
      <color theme="3"/>
      <name val="Calibri"/>
      <family val="2"/>
    </font>
    <font>
      <b/>
      <sz val="11"/>
      <color indexed="8"/>
      <name val="Calibri"/>
      <family val="2"/>
    </font>
    <font>
      <b/>
      <i/>
      <sz val="10"/>
      <color indexed="8"/>
      <name val="Calibri"/>
      <family val="2"/>
    </font>
    <font>
      <i/>
      <sz val="10"/>
      <color indexed="8"/>
      <name val="Calibri"/>
      <family val="2"/>
    </font>
    <font>
      <b/>
      <sz val="10"/>
      <color indexed="8"/>
      <name val="Calibri"/>
      <family val="2"/>
    </font>
    <font>
      <sz val="8"/>
      <color indexed="8"/>
      <name val="Calibri"/>
      <family val="2"/>
    </font>
    <font>
      <b/>
      <sz val="11"/>
      <color theme="1"/>
      <name val="Calibri"/>
      <family val="2"/>
    </font>
    <font>
      <sz val="8"/>
      <color rgb="FFFF0000"/>
      <name val="Calibri"/>
      <family val="2"/>
    </font>
    <font>
      <i/>
      <sz val="8"/>
      <color indexed="8"/>
      <name val="Calibri"/>
      <family val="2"/>
    </font>
    <font>
      <sz val="8"/>
      <color theme="1"/>
      <name val="Calibri"/>
      <family val="2"/>
    </font>
    <font>
      <sz val="11"/>
      <color indexed="8"/>
      <name val="Calibri"/>
      <family val="2"/>
    </font>
    <font>
      <i/>
      <sz val="11"/>
      <color theme="1"/>
      <name val="Aptos Narrow"/>
      <family val="2"/>
      <scheme val="minor"/>
    </font>
    <font>
      <sz val="10"/>
      <name val="Arial"/>
      <family val="2"/>
    </font>
    <font>
      <b/>
      <sz val="9"/>
      <color indexed="81"/>
      <name val="Tahoma"/>
      <family val="2"/>
    </font>
    <font>
      <sz val="9"/>
      <color indexed="81"/>
      <name val="Tahoma"/>
      <family val="2"/>
    </font>
    <font>
      <b/>
      <sz val="12"/>
      <color theme="3"/>
      <name val="Calibri"/>
      <family val="2"/>
    </font>
    <font>
      <b/>
      <sz val="14"/>
      <color theme="3"/>
      <name val="Calibri"/>
      <family val="2"/>
    </font>
    <font>
      <sz val="8"/>
      <name val="Aptos Narrow"/>
      <family val="2"/>
      <scheme val="minor"/>
    </font>
    <font>
      <b/>
      <sz val="11"/>
      <color rgb="FFFF0000"/>
      <name val="Aptos Narrow"/>
      <family val="2"/>
      <scheme val="minor"/>
    </font>
    <font>
      <b/>
      <sz val="10"/>
      <color theme="3"/>
      <name val="Aptos Narrow"/>
      <family val="2"/>
      <scheme val="minor"/>
    </font>
    <font>
      <sz val="10"/>
      <color theme="1"/>
      <name val="Aptos Narrow"/>
      <family val="2"/>
      <scheme val="minor"/>
    </font>
    <font>
      <sz val="11"/>
      <name val="Aptos Narrow"/>
      <family val="2"/>
      <scheme val="minor"/>
    </font>
    <font>
      <sz val="11"/>
      <color rgb="FF000000"/>
      <name val="Calibri"/>
      <family val="2"/>
    </font>
    <font>
      <sz val="11"/>
      <color theme="0" tint="-0.499984740745262"/>
      <name val="Aptos Narrow"/>
      <family val="2"/>
      <scheme val="minor"/>
    </font>
    <font>
      <sz val="11"/>
      <color theme="3"/>
      <name val="Aptos Narrow"/>
      <family val="2"/>
      <scheme val="minor"/>
    </font>
    <font>
      <sz val="11"/>
      <color rgb="FF12273F"/>
      <name val="Calibri"/>
      <family val="2"/>
    </font>
    <font>
      <i/>
      <sz val="11"/>
      <color rgb="FF12273F"/>
      <name val="Calibri"/>
      <family val="2"/>
    </font>
    <font>
      <sz val="11"/>
      <color rgb="FF000000"/>
      <name val="Aptos Narrow"/>
      <family val="2"/>
      <scheme val="minor"/>
    </font>
    <font>
      <b/>
      <sz val="11"/>
      <color theme="3"/>
      <name val="Calibri Light"/>
      <family val="2"/>
    </font>
    <font>
      <sz val="11"/>
      <color theme="3"/>
      <name val="Calibri Light"/>
      <family val="2"/>
    </font>
    <font>
      <sz val="10"/>
      <name val="Arial"/>
    </font>
  </fonts>
  <fills count="18">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bgColor indexed="64"/>
      </patternFill>
    </fill>
    <fill>
      <patternFill patternType="solid">
        <fgColor theme="0"/>
        <bgColor indexed="64"/>
      </patternFill>
    </fill>
  </fills>
  <borders count="5">
    <border>
      <left/>
      <right/>
      <top/>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style="thin">
        <color indexed="64"/>
      </left>
      <right/>
      <top/>
      <bottom/>
      <diagonal/>
    </border>
  </borders>
  <cellStyleXfs count="5">
    <xf numFmtId="0" fontId="0" fillId="0" borderId="0"/>
    <xf numFmtId="0" fontId="4" fillId="0" borderId="0" applyNumberFormat="0" applyFill="0" applyBorder="0" applyAlignment="0" applyProtection="0">
      <alignment vertical="top"/>
      <protection locked="0"/>
    </xf>
    <xf numFmtId="0" fontId="27" fillId="0" borderId="0"/>
    <xf numFmtId="0" fontId="27" fillId="0" borderId="0"/>
    <xf numFmtId="0" fontId="45" fillId="0" borderId="0"/>
  </cellStyleXfs>
  <cellXfs count="249">
    <xf numFmtId="0" fontId="0" fillId="0" borderId="0" xfId="0"/>
    <xf numFmtId="0" fontId="5" fillId="0" borderId="0" xfId="0" applyFont="1" applyAlignment="1">
      <alignment horizontal="left"/>
    </xf>
    <xf numFmtId="0" fontId="4" fillId="0" borderId="0" xfId="1" applyFill="1" applyAlignment="1" applyProtection="1"/>
    <xf numFmtId="0" fontId="0" fillId="0" borderId="0" xfId="0" applyAlignment="1">
      <alignment horizontal="right"/>
    </xf>
    <xf numFmtId="0" fontId="2" fillId="0" borderId="0" xfId="0" applyFont="1"/>
    <xf numFmtId="0" fontId="6" fillId="0" borderId="0" xfId="0" applyFont="1"/>
    <xf numFmtId="0" fontId="7" fillId="0" borderId="0" xfId="0" applyFont="1"/>
    <xf numFmtId="0" fontId="8" fillId="0" borderId="0" xfId="0" applyFont="1"/>
    <xf numFmtId="0" fontId="0" fillId="2" borderId="0" xfId="0" applyFill="1"/>
    <xf numFmtId="0" fontId="4" fillId="2" borderId="0" xfId="1" applyFill="1" applyAlignment="1" applyProtection="1"/>
    <xf numFmtId="0" fontId="0" fillId="2" borderId="0" xfId="0" applyFill="1" applyAlignment="1">
      <alignment horizontal="right"/>
    </xf>
    <xf numFmtId="0" fontId="0" fillId="3" borderId="0" xfId="0" applyFill="1" applyAlignment="1">
      <alignment horizontal="right"/>
    </xf>
    <xf numFmtId="0" fontId="0" fillId="4" borderId="0" xfId="0" applyFill="1"/>
    <xf numFmtId="0" fontId="11" fillId="4" borderId="1" xfId="0" applyFont="1" applyFill="1" applyBorder="1"/>
    <xf numFmtId="0" fontId="11" fillId="4" borderId="1" xfId="0" applyFont="1" applyFill="1" applyBorder="1" applyAlignment="1">
      <alignment horizontal="center"/>
    </xf>
    <xf numFmtId="0" fontId="12" fillId="4" borderId="1" xfId="0" applyFont="1" applyFill="1" applyBorder="1"/>
    <xf numFmtId="0" fontId="13" fillId="0" borderId="0" xfId="0" applyFont="1"/>
    <xf numFmtId="0" fontId="14" fillId="0" borderId="0" xfId="0" applyFont="1"/>
    <xf numFmtId="0" fontId="15" fillId="0" borderId="0" xfId="0" applyFont="1"/>
    <xf numFmtId="0" fontId="7" fillId="2" borderId="0" xfId="0" applyFont="1" applyFill="1" applyAlignment="1">
      <alignment horizontal="left" wrapText="1"/>
    </xf>
    <xf numFmtId="0" fontId="16" fillId="2" borderId="0" xfId="0" applyFont="1" applyFill="1" applyAlignment="1">
      <alignment horizontal="left" wrapText="1"/>
    </xf>
    <xf numFmtId="0" fontId="17" fillId="2" borderId="0" xfId="0" applyFont="1" applyFill="1" applyAlignment="1">
      <alignment horizontal="left" wrapText="1"/>
    </xf>
    <xf numFmtId="0" fontId="18" fillId="2" borderId="0" xfId="0" applyFont="1" applyFill="1" applyAlignment="1">
      <alignment horizontal="left" wrapText="1"/>
    </xf>
    <xf numFmtId="0" fontId="19" fillId="2" borderId="0" xfId="0" applyFont="1" applyFill="1" applyAlignment="1">
      <alignment horizontal="left" wrapText="1"/>
    </xf>
    <xf numFmtId="0" fontId="16" fillId="3" borderId="0" xfId="0" applyFont="1" applyFill="1" applyAlignment="1">
      <alignment horizontal="left" wrapText="1"/>
    </xf>
    <xf numFmtId="0" fontId="20" fillId="3" borderId="0" xfId="0" applyFont="1" applyFill="1" applyAlignment="1">
      <alignment wrapText="1"/>
    </xf>
    <xf numFmtId="0" fontId="18" fillId="3" borderId="0" xfId="0" applyFont="1" applyFill="1" applyAlignment="1">
      <alignment horizontal="left" wrapText="1"/>
    </xf>
    <xf numFmtId="0" fontId="16" fillId="4" borderId="0" xfId="0" applyFont="1" applyFill="1" applyAlignment="1">
      <alignment horizontal="left" wrapText="1"/>
    </xf>
    <xf numFmtId="0" fontId="16" fillId="4" borderId="0" xfId="0" applyFont="1" applyFill="1" applyAlignment="1">
      <alignment wrapText="1"/>
    </xf>
    <xf numFmtId="0" fontId="21" fillId="4" borderId="0" xfId="0" applyFont="1" applyFill="1" applyAlignment="1">
      <alignment horizontal="left" wrapText="1"/>
    </xf>
    <xf numFmtId="0" fontId="12" fillId="4" borderId="0" xfId="0" applyFont="1" applyFill="1" applyAlignment="1">
      <alignment horizontal="left" wrapText="1"/>
    </xf>
    <xf numFmtId="0" fontId="22" fillId="0" borderId="0" xfId="0" applyFont="1" applyAlignment="1">
      <alignment wrapText="1"/>
    </xf>
    <xf numFmtId="0" fontId="16" fillId="0" borderId="0" xfId="0" applyFont="1" applyAlignment="1">
      <alignment wrapText="1"/>
    </xf>
    <xf numFmtId="0" fontId="18" fillId="0" borderId="0" xfId="0" applyFont="1" applyAlignment="1">
      <alignment horizontal="left" wrapText="1"/>
    </xf>
    <xf numFmtId="0" fontId="20" fillId="2" borderId="0" xfId="0" applyFont="1" applyFill="1" applyAlignment="1">
      <alignment wrapText="1"/>
    </xf>
    <xf numFmtId="0" fontId="23" fillId="3" borderId="0" xfId="0" applyFont="1" applyFill="1" applyAlignment="1">
      <alignment wrapText="1"/>
    </xf>
    <xf numFmtId="0" fontId="20" fillId="4" borderId="0" xfId="0" applyFont="1" applyFill="1" applyAlignment="1">
      <alignment wrapText="1"/>
    </xf>
    <xf numFmtId="0" fontId="24" fillId="4" borderId="0" xfId="0" applyFont="1" applyFill="1" applyAlignment="1">
      <alignment wrapText="1"/>
    </xf>
    <xf numFmtId="0" fontId="20" fillId="0" borderId="0" xfId="0" applyFont="1" applyAlignment="1">
      <alignment wrapText="1"/>
    </xf>
    <xf numFmtId="0" fontId="12" fillId="0" borderId="0" xfId="0" applyFont="1"/>
    <xf numFmtId="1" fontId="25" fillId="2" borderId="0" xfId="0" applyNumberFormat="1" applyFont="1" applyFill="1" applyAlignment="1">
      <alignment wrapText="1"/>
    </xf>
    <xf numFmtId="1" fontId="0" fillId="2" borderId="0" xfId="0" applyNumberFormat="1" applyFill="1"/>
    <xf numFmtId="1" fontId="0" fillId="2" borderId="0" xfId="0" applyNumberFormat="1" applyFill="1" applyAlignment="1">
      <alignment horizontal="right"/>
    </xf>
    <xf numFmtId="1" fontId="25" fillId="3" borderId="0" xfId="0" applyNumberFormat="1" applyFont="1" applyFill="1" applyAlignment="1">
      <alignment wrapText="1"/>
    </xf>
    <xf numFmtId="1" fontId="0" fillId="3" borderId="0" xfId="0" applyNumberFormat="1" applyFill="1" applyAlignment="1">
      <alignment horizontal="right"/>
    </xf>
    <xf numFmtId="164" fontId="0" fillId="3" borderId="0" xfId="0" applyNumberFormat="1" applyFill="1" applyAlignment="1">
      <alignment horizontal="right"/>
    </xf>
    <xf numFmtId="1" fontId="25" fillId="4" borderId="0" xfId="0" applyNumberFormat="1" applyFont="1" applyFill="1" applyAlignment="1">
      <alignment wrapText="1"/>
    </xf>
    <xf numFmtId="1" fontId="0" fillId="4" borderId="0" xfId="0" applyNumberFormat="1" applyFill="1"/>
    <xf numFmtId="2" fontId="0" fillId="4" borderId="0" xfId="0" applyNumberFormat="1" applyFill="1"/>
    <xf numFmtId="164" fontId="0" fillId="4" borderId="0" xfId="0" applyNumberFormat="1" applyFill="1"/>
    <xf numFmtId="165" fontId="2" fillId="0" borderId="0" xfId="0" applyNumberFormat="1" applyFont="1" applyAlignment="1">
      <alignment horizontal="right"/>
    </xf>
    <xf numFmtId="0" fontId="25" fillId="2" borderId="0" xfId="0" applyFont="1" applyFill="1" applyAlignment="1">
      <alignment wrapText="1"/>
    </xf>
    <xf numFmtId="0" fontId="25" fillId="3" borderId="0" xfId="0" applyFont="1" applyFill="1" applyAlignment="1">
      <alignment wrapText="1"/>
    </xf>
    <xf numFmtId="0" fontId="25" fillId="0" borderId="0" xfId="0" applyFont="1" applyAlignment="1">
      <alignment wrapText="1"/>
    </xf>
    <xf numFmtId="0" fontId="12" fillId="0" borderId="2" xfId="0" applyFont="1" applyBorder="1"/>
    <xf numFmtId="1" fontId="25" fillId="2" borderId="2" xfId="0" applyNumberFormat="1" applyFont="1" applyFill="1" applyBorder="1" applyAlignment="1">
      <alignment wrapText="1"/>
    </xf>
    <xf numFmtId="0" fontId="25" fillId="2" borderId="2" xfId="0" applyFont="1" applyFill="1" applyBorder="1" applyAlignment="1">
      <alignment wrapText="1"/>
    </xf>
    <xf numFmtId="1" fontId="0" fillId="2" borderId="2" xfId="0" applyNumberFormat="1" applyFill="1" applyBorder="1"/>
    <xf numFmtId="1" fontId="0" fillId="2" borderId="2" xfId="0" applyNumberFormat="1" applyFill="1" applyBorder="1" applyAlignment="1">
      <alignment horizontal="right"/>
    </xf>
    <xf numFmtId="1" fontId="25" fillId="3" borderId="2" xfId="0" applyNumberFormat="1" applyFont="1" applyFill="1" applyBorder="1" applyAlignment="1">
      <alignment wrapText="1"/>
    </xf>
    <xf numFmtId="0" fontId="25" fillId="3" borderId="2" xfId="0" applyFont="1" applyFill="1" applyBorder="1" applyAlignment="1">
      <alignment wrapText="1"/>
    </xf>
    <xf numFmtId="1" fontId="0" fillId="3" borderId="2" xfId="0" applyNumberFormat="1" applyFill="1" applyBorder="1" applyAlignment="1">
      <alignment horizontal="right"/>
    </xf>
    <xf numFmtId="164" fontId="0" fillId="3" borderId="2" xfId="0" applyNumberFormat="1" applyFill="1" applyBorder="1" applyAlignment="1">
      <alignment horizontal="right"/>
    </xf>
    <xf numFmtId="1" fontId="25" fillId="4" borderId="2" xfId="0" applyNumberFormat="1" applyFont="1" applyFill="1" applyBorder="1" applyAlignment="1">
      <alignment wrapText="1"/>
    </xf>
    <xf numFmtId="1" fontId="0" fillId="4" borderId="2" xfId="0" applyNumberFormat="1" applyFill="1" applyBorder="1"/>
    <xf numFmtId="2" fontId="0" fillId="4" borderId="2" xfId="0" applyNumberFormat="1" applyFill="1" applyBorder="1"/>
    <xf numFmtId="164" fontId="0" fillId="4" borderId="2" xfId="0" applyNumberFormat="1" applyFill="1" applyBorder="1"/>
    <xf numFmtId="165" fontId="2" fillId="0" borderId="2" xfId="0" applyNumberFormat="1" applyFont="1" applyBorder="1" applyAlignment="1">
      <alignment horizontal="right"/>
    </xf>
    <xf numFmtId="0" fontId="25" fillId="0" borderId="2" xfId="0" applyFont="1" applyBorder="1" applyAlignment="1">
      <alignment wrapText="1"/>
    </xf>
    <xf numFmtId="0" fontId="0" fillId="0" borderId="2" xfId="0" applyBorder="1"/>
    <xf numFmtId="1" fontId="0" fillId="0" borderId="0" xfId="0" applyNumberFormat="1"/>
    <xf numFmtId="164" fontId="0" fillId="0" borderId="0" xfId="0" applyNumberFormat="1"/>
    <xf numFmtId="2" fontId="0" fillId="0" borderId="0" xfId="0" applyNumberFormat="1"/>
    <xf numFmtId="0" fontId="0" fillId="2" borderId="2" xfId="0" applyFill="1" applyBorder="1"/>
    <xf numFmtId="1" fontId="0" fillId="0" borderId="2" xfId="0" applyNumberFormat="1" applyBorder="1"/>
    <xf numFmtId="2" fontId="0" fillId="0" borderId="2" xfId="0" applyNumberFormat="1" applyBorder="1"/>
    <xf numFmtId="164" fontId="0" fillId="0" borderId="2" xfId="0" applyNumberFormat="1" applyBorder="1"/>
    <xf numFmtId="0" fontId="0" fillId="3" borderId="0" xfId="0" applyFill="1"/>
    <xf numFmtId="0" fontId="26" fillId="0" borderId="0" xfId="0" applyFont="1"/>
    <xf numFmtId="0" fontId="0" fillId="5" borderId="0" xfId="0" applyFill="1"/>
    <xf numFmtId="0" fontId="0" fillId="6" borderId="0" xfId="0" applyFill="1"/>
    <xf numFmtId="0" fontId="0" fillId="7" borderId="0" xfId="0" applyFill="1"/>
    <xf numFmtId="0" fontId="0" fillId="8" borderId="0" xfId="0" applyFill="1"/>
    <xf numFmtId="0" fontId="26" fillId="8" borderId="0" xfId="0" applyFont="1" applyFill="1"/>
    <xf numFmtId="0" fontId="0" fillId="9" borderId="0" xfId="0" applyFill="1"/>
    <xf numFmtId="0" fontId="0" fillId="10" borderId="0" xfId="0" applyFill="1"/>
    <xf numFmtId="0" fontId="3" fillId="5" borderId="0" xfId="0" applyFont="1" applyFill="1"/>
    <xf numFmtId="0" fontId="3" fillId="5" borderId="0" xfId="0" applyFont="1" applyFill="1" applyAlignment="1">
      <alignment wrapText="1"/>
    </xf>
    <xf numFmtId="0" fontId="0" fillId="5" borderId="0" xfId="0" applyFill="1" applyAlignment="1">
      <alignment wrapText="1"/>
    </xf>
    <xf numFmtId="0" fontId="0" fillId="6" borderId="0" xfId="0" applyFill="1" applyAlignment="1">
      <alignment wrapText="1"/>
    </xf>
    <xf numFmtId="0" fontId="3" fillId="6" borderId="0" xfId="0" applyFont="1" applyFill="1" applyAlignment="1">
      <alignment wrapText="1"/>
    </xf>
    <xf numFmtId="0" fontId="3" fillId="7" borderId="0" xfId="0" applyFont="1" applyFill="1" applyAlignment="1">
      <alignment wrapText="1"/>
    </xf>
    <xf numFmtId="0" fontId="0" fillId="7" borderId="0" xfId="0" applyFill="1" applyAlignment="1">
      <alignment wrapText="1"/>
    </xf>
    <xf numFmtId="0" fontId="3" fillId="8" borderId="0" xfId="0" applyFont="1" applyFill="1" applyAlignment="1">
      <alignment wrapText="1"/>
    </xf>
    <xf numFmtId="0" fontId="3" fillId="9" borderId="0" xfId="0" applyFont="1" applyFill="1" applyAlignment="1">
      <alignment wrapText="1"/>
    </xf>
    <xf numFmtId="0" fontId="0" fillId="9" borderId="0" xfId="0" applyFill="1" applyAlignment="1">
      <alignment wrapText="1"/>
    </xf>
    <xf numFmtId="0" fontId="0" fillId="10" borderId="0" xfId="0" applyFill="1" applyAlignment="1">
      <alignment wrapText="1"/>
    </xf>
    <xf numFmtId="1" fontId="0" fillId="5" borderId="0" xfId="0" applyNumberFormat="1" applyFill="1"/>
    <xf numFmtId="164" fontId="0" fillId="5" borderId="0" xfId="0" applyNumberFormat="1" applyFill="1"/>
    <xf numFmtId="2" fontId="0" fillId="5" borderId="0" xfId="0" applyNumberFormat="1" applyFill="1"/>
    <xf numFmtId="1" fontId="0" fillId="6" borderId="0" xfId="0" applyNumberFormat="1" applyFill="1"/>
    <xf numFmtId="164" fontId="0" fillId="6" borderId="0" xfId="0" applyNumberFormat="1" applyFill="1"/>
    <xf numFmtId="1" fontId="0" fillId="7" borderId="0" xfId="0" applyNumberFormat="1" applyFill="1"/>
    <xf numFmtId="0" fontId="0" fillId="7" borderId="0" xfId="0" applyFill="1" applyAlignment="1">
      <alignment horizontal="center"/>
    </xf>
    <xf numFmtId="1" fontId="0" fillId="7" borderId="0" xfId="0" applyNumberFormat="1" applyFill="1" applyAlignment="1">
      <alignment horizontal="center"/>
    </xf>
    <xf numFmtId="1" fontId="0" fillId="8" borderId="0" xfId="0" applyNumberFormat="1" applyFill="1"/>
    <xf numFmtId="164" fontId="26" fillId="8" borderId="0" xfId="0" applyNumberFormat="1" applyFont="1" applyFill="1"/>
    <xf numFmtId="164" fontId="0" fillId="9" borderId="0" xfId="0" applyNumberFormat="1" applyFill="1"/>
    <xf numFmtId="1" fontId="0" fillId="10" borderId="0" xfId="0" applyNumberFormat="1" applyFill="1"/>
    <xf numFmtId="164" fontId="0" fillId="7" borderId="0" xfId="0" applyNumberFormat="1" applyFill="1" applyAlignment="1">
      <alignment horizontal="center"/>
    </xf>
    <xf numFmtId="164" fontId="0" fillId="10" borderId="0" xfId="0" applyNumberFormat="1" applyFill="1"/>
    <xf numFmtId="1" fontId="0" fillId="5" borderId="2" xfId="0" applyNumberFormat="1" applyFill="1" applyBorder="1"/>
    <xf numFmtId="165" fontId="0" fillId="0" borderId="0" xfId="0" applyNumberFormat="1"/>
    <xf numFmtId="1" fontId="0" fillId="9" borderId="0" xfId="0" applyNumberFormat="1" applyFill="1"/>
    <xf numFmtId="164" fontId="0" fillId="5" borderId="2" xfId="0" applyNumberFormat="1" applyFill="1" applyBorder="1"/>
    <xf numFmtId="2" fontId="0" fillId="5" borderId="2" xfId="0" applyNumberFormat="1" applyFill="1" applyBorder="1"/>
    <xf numFmtId="1" fontId="0" fillId="6" borderId="2" xfId="0" applyNumberFormat="1" applyFill="1" applyBorder="1"/>
    <xf numFmtId="164" fontId="0" fillId="6" borderId="2" xfId="0" applyNumberFormat="1" applyFill="1" applyBorder="1"/>
    <xf numFmtId="1" fontId="0" fillId="7" borderId="2" xfId="0" applyNumberFormat="1" applyFill="1" applyBorder="1"/>
    <xf numFmtId="1" fontId="0" fillId="7" borderId="2" xfId="0" applyNumberFormat="1" applyFill="1" applyBorder="1" applyAlignment="1">
      <alignment horizontal="center"/>
    </xf>
    <xf numFmtId="1" fontId="0" fillId="8" borderId="2" xfId="0" applyNumberFormat="1" applyFill="1" applyBorder="1"/>
    <xf numFmtId="164" fontId="26" fillId="8" borderId="2" xfId="0" applyNumberFormat="1" applyFont="1" applyFill="1" applyBorder="1"/>
    <xf numFmtId="164" fontId="0" fillId="9" borderId="2" xfId="0" applyNumberFormat="1" applyFill="1" applyBorder="1"/>
    <xf numFmtId="1" fontId="0" fillId="9" borderId="2" xfId="0" applyNumberFormat="1" applyFill="1" applyBorder="1"/>
    <xf numFmtId="1" fontId="0" fillId="10" borderId="2" xfId="0" applyNumberFormat="1" applyFill="1" applyBorder="1"/>
    <xf numFmtId="164" fontId="0" fillId="10" borderId="2" xfId="0" applyNumberFormat="1" applyFill="1" applyBorder="1"/>
    <xf numFmtId="0" fontId="3" fillId="0" borderId="0" xfId="0" applyFont="1"/>
    <xf numFmtId="0" fontId="0" fillId="0" borderId="0" xfId="0" applyAlignment="1">
      <alignment wrapText="1"/>
    </xf>
    <xf numFmtId="1" fontId="0" fillId="11" borderId="0" xfId="0" applyNumberFormat="1" applyFill="1"/>
    <xf numFmtId="0" fontId="31" fillId="0" borderId="0" xfId="0" applyFont="1"/>
    <xf numFmtId="0" fontId="3" fillId="6" borderId="0" xfId="0" applyFont="1" applyFill="1"/>
    <xf numFmtId="0" fontId="8" fillId="5" borderId="0" xfId="0" applyFont="1" applyFill="1"/>
    <xf numFmtId="1" fontId="2" fillId="0" borderId="0" xfId="0" applyNumberFormat="1" applyFont="1"/>
    <xf numFmtId="0" fontId="11" fillId="0" borderId="0" xfId="0" applyFont="1" applyAlignment="1">
      <alignment vertical="top"/>
    </xf>
    <xf numFmtId="0" fontId="11" fillId="0" borderId="0" xfId="0" applyFont="1"/>
    <xf numFmtId="0" fontId="33" fillId="0" borderId="0" xfId="0" applyFont="1"/>
    <xf numFmtId="0" fontId="0" fillId="13" borderId="0" xfId="0" applyFill="1"/>
    <xf numFmtId="0" fontId="1" fillId="5" borderId="0" xfId="0" applyFont="1" applyFill="1" applyAlignment="1">
      <alignment wrapText="1"/>
    </xf>
    <xf numFmtId="0" fontId="4" fillId="5" borderId="0" xfId="1" applyFill="1" applyAlignment="1" applyProtection="1">
      <alignment wrapText="1"/>
    </xf>
    <xf numFmtId="0" fontId="1" fillId="12" borderId="0" xfId="0" applyFont="1" applyFill="1" applyAlignment="1">
      <alignment wrapText="1"/>
    </xf>
    <xf numFmtId="0" fontId="1" fillId="13" borderId="0" xfId="0" applyFont="1" applyFill="1" applyAlignment="1">
      <alignment wrapText="1"/>
    </xf>
    <xf numFmtId="0" fontId="1" fillId="14" borderId="0" xfId="0" applyFont="1" applyFill="1" applyAlignment="1">
      <alignment wrapText="1"/>
    </xf>
    <xf numFmtId="0" fontId="1" fillId="3" borderId="0" xfId="0" applyFont="1" applyFill="1" applyAlignment="1">
      <alignment wrapText="1"/>
    </xf>
    <xf numFmtId="0" fontId="1"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35" fillId="0" borderId="0" xfId="0" applyFont="1"/>
    <xf numFmtId="0" fontId="34" fillId="5" borderId="0" xfId="0" applyFont="1" applyFill="1" applyAlignment="1">
      <alignment wrapText="1"/>
    </xf>
    <xf numFmtId="0" fontId="34" fillId="12" borderId="0" xfId="0" applyFont="1" applyFill="1" applyAlignment="1">
      <alignment wrapText="1"/>
    </xf>
    <xf numFmtId="0" fontId="35" fillId="13" borderId="0" xfId="0" applyFont="1" applyFill="1" applyAlignment="1">
      <alignment wrapText="1"/>
    </xf>
    <xf numFmtId="0" fontId="35" fillId="14" borderId="0" xfId="0" applyFont="1" applyFill="1" applyAlignment="1">
      <alignment wrapText="1"/>
    </xf>
    <xf numFmtId="0" fontId="34" fillId="3" borderId="0" xfId="0" applyFont="1" applyFill="1" applyAlignment="1">
      <alignment wrapText="1"/>
    </xf>
    <xf numFmtId="0" fontId="34" fillId="13" borderId="2" xfId="3" applyFont="1" applyFill="1" applyBorder="1" applyAlignment="1">
      <alignment horizontal="left" wrapText="1"/>
    </xf>
    <xf numFmtId="0" fontId="34" fillId="14" borderId="2" xfId="3" applyFont="1" applyFill="1" applyBorder="1" applyAlignment="1">
      <alignment horizontal="left" wrapText="1"/>
    </xf>
    <xf numFmtId="0" fontId="34" fillId="3" borderId="0" xfId="3" applyFont="1" applyFill="1" applyAlignment="1">
      <alignment horizontal="left" wrapText="1"/>
    </xf>
    <xf numFmtId="2" fontId="36" fillId="13" borderId="0" xfId="3" applyNumberFormat="1" applyFont="1" applyFill="1" applyAlignment="1">
      <alignment horizontal="right" wrapText="1"/>
    </xf>
    <xf numFmtId="0" fontId="34" fillId="13" borderId="0" xfId="3" applyFont="1" applyFill="1" applyAlignment="1">
      <alignment horizontal="left" wrapText="1"/>
    </xf>
    <xf numFmtId="165" fontId="0" fillId="14" borderId="0" xfId="0" applyNumberFormat="1" applyFill="1"/>
    <xf numFmtId="2" fontId="0" fillId="3" borderId="0" xfId="0" applyNumberFormat="1" applyFill="1"/>
    <xf numFmtId="0" fontId="1" fillId="3" borderId="0" xfId="3" applyFont="1" applyFill="1" applyAlignment="1">
      <alignment horizontal="left" wrapText="1"/>
    </xf>
    <xf numFmtId="2" fontId="14" fillId="13" borderId="0" xfId="0" applyNumberFormat="1" applyFont="1" applyFill="1" applyAlignment="1">
      <alignment horizontal="right"/>
    </xf>
    <xf numFmtId="2" fontId="36" fillId="13" borderId="0" xfId="0" applyNumberFormat="1" applyFont="1" applyFill="1" applyAlignment="1">
      <alignment horizontal="right"/>
    </xf>
    <xf numFmtId="4" fontId="37" fillId="12" borderId="0" xfId="0" applyNumberFormat="1" applyFont="1" applyFill="1"/>
    <xf numFmtId="3" fontId="37" fillId="13" borderId="0" xfId="0" applyNumberFormat="1" applyFont="1" applyFill="1"/>
    <xf numFmtId="1" fontId="0" fillId="13" borderId="0" xfId="0" applyNumberFormat="1" applyFill="1"/>
    <xf numFmtId="164" fontId="0" fillId="0" borderId="0" xfId="0" applyNumberFormat="1" applyAlignment="1">
      <alignment horizontal="right" wrapText="1"/>
    </xf>
    <xf numFmtId="164" fontId="2" fillId="5" borderId="0" xfId="0" applyNumberFormat="1" applyFont="1" applyFill="1"/>
    <xf numFmtId="2" fontId="2" fillId="5" borderId="0" xfId="0" applyNumberFormat="1" applyFont="1" applyFill="1"/>
    <xf numFmtId="2" fontId="0" fillId="13" borderId="0" xfId="0" applyNumberFormat="1" applyFill="1"/>
    <xf numFmtId="2" fontId="36" fillId="13" borderId="2" xfId="0" applyNumberFormat="1" applyFont="1" applyFill="1" applyBorder="1" applyAlignment="1">
      <alignment horizontal="right"/>
    </xf>
    <xf numFmtId="164" fontId="38" fillId="13" borderId="0" xfId="0" applyNumberFormat="1" applyFont="1" applyFill="1"/>
    <xf numFmtId="164" fontId="0" fillId="13" borderId="0" xfId="0" applyNumberFormat="1" applyFill="1"/>
    <xf numFmtId="165" fontId="0" fillId="14" borderId="2" xfId="0" applyNumberFormat="1" applyFill="1" applyBorder="1"/>
    <xf numFmtId="166" fontId="0" fillId="5" borderId="0" xfId="0" applyNumberFormat="1" applyFill="1"/>
    <xf numFmtId="165" fontId="39" fillId="3" borderId="0" xfId="3" applyNumberFormat="1" applyFont="1" applyFill="1" applyAlignment="1">
      <alignment horizontal="left" wrapText="1"/>
    </xf>
    <xf numFmtId="2" fontId="0" fillId="3" borderId="0" xfId="3" applyNumberFormat="1" applyFont="1" applyFill="1" applyAlignment="1">
      <alignment horizontal="center" wrapText="1"/>
    </xf>
    <xf numFmtId="165" fontId="0" fillId="5" borderId="0" xfId="0" applyNumberFormat="1" applyFill="1"/>
    <xf numFmtId="164" fontId="2" fillId="13" borderId="0" xfId="0" applyNumberFormat="1" applyFont="1" applyFill="1"/>
    <xf numFmtId="4" fontId="37" fillId="12" borderId="2" xfId="0" applyNumberFormat="1" applyFont="1" applyFill="1" applyBorder="1"/>
    <xf numFmtId="167" fontId="0" fillId="5" borderId="0" xfId="0" applyNumberFormat="1" applyFill="1"/>
    <xf numFmtId="2" fontId="0" fillId="12" borderId="0" xfId="0" applyNumberFormat="1" applyFill="1"/>
    <xf numFmtId="2" fontId="0" fillId="12" borderId="2" xfId="0" applyNumberFormat="1" applyFill="1" applyBorder="1"/>
    <xf numFmtId="164" fontId="0" fillId="12" borderId="0" xfId="0" applyNumberFormat="1" applyFill="1"/>
    <xf numFmtId="166" fontId="0" fillId="0" borderId="0" xfId="0" applyNumberFormat="1"/>
    <xf numFmtId="0" fontId="3" fillId="10" borderId="4" xfId="0" applyFont="1" applyFill="1" applyBorder="1"/>
    <xf numFmtId="0" fontId="0" fillId="15" borderId="0" xfId="0" applyFill="1"/>
    <xf numFmtId="0" fontId="3" fillId="13" borderId="4" xfId="0" applyFont="1" applyFill="1" applyBorder="1"/>
    <xf numFmtId="0" fontId="0" fillId="10" borderId="4" xfId="0" applyFill="1" applyBorder="1"/>
    <xf numFmtId="0" fontId="3" fillId="15" borderId="0" xfId="0" applyFont="1" applyFill="1"/>
    <xf numFmtId="0" fontId="0" fillId="13" borderId="4" xfId="0" applyFill="1" applyBorder="1"/>
    <xf numFmtId="0" fontId="3" fillId="13" borderId="0" xfId="0" applyFont="1" applyFill="1"/>
    <xf numFmtId="2" fontId="3" fillId="10" borderId="4" xfId="0" applyNumberFormat="1" applyFont="1" applyFill="1" applyBorder="1"/>
    <xf numFmtId="2" fontId="3" fillId="10" borderId="0" xfId="0" applyNumberFormat="1" applyFont="1" applyFill="1"/>
    <xf numFmtId="2" fontId="3" fillId="6" borderId="0" xfId="0" applyNumberFormat="1" applyFont="1" applyFill="1"/>
    <xf numFmtId="2" fontId="3" fillId="13" borderId="4" xfId="0" applyNumberFormat="1" applyFont="1" applyFill="1" applyBorder="1"/>
    <xf numFmtId="2" fontId="3" fillId="13" borderId="0" xfId="0" applyNumberFormat="1" applyFont="1" applyFill="1"/>
    <xf numFmtId="2" fontId="0" fillId="7" borderId="0" xfId="0" applyNumberFormat="1" applyFill="1"/>
    <xf numFmtId="0" fontId="0" fillId="15" borderId="0" xfId="0" applyFill="1" applyAlignment="1">
      <alignment wrapText="1"/>
    </xf>
    <xf numFmtId="1" fontId="0" fillId="15" borderId="0" xfId="0" applyNumberFormat="1" applyFill="1"/>
    <xf numFmtId="1" fontId="0" fillId="15" borderId="2" xfId="0" applyNumberFormat="1" applyFill="1" applyBorder="1"/>
    <xf numFmtId="0" fontId="0" fillId="8" borderId="0" xfId="0" applyFill="1" applyAlignment="1">
      <alignment wrapText="1"/>
    </xf>
    <xf numFmtId="0" fontId="26" fillId="8" borderId="0" xfId="0" applyFont="1" applyFill="1" applyAlignment="1">
      <alignment wrapText="1"/>
    </xf>
    <xf numFmtId="0" fontId="8" fillId="15" borderId="3" xfId="0" applyFont="1" applyFill="1" applyBorder="1"/>
    <xf numFmtId="0" fontId="3" fillId="0" borderId="0" xfId="0" applyFont="1" applyAlignment="1">
      <alignment wrapText="1"/>
    </xf>
    <xf numFmtId="0" fontId="4" fillId="0" borderId="0" xfId="1" applyAlignment="1" applyProtection="1">
      <alignment wrapText="1"/>
    </xf>
    <xf numFmtId="0" fontId="3" fillId="10" borderId="3" xfId="0" applyFont="1" applyFill="1" applyBorder="1" applyAlignment="1">
      <alignment horizontal="center" wrapText="1"/>
    </xf>
    <xf numFmtId="0" fontId="0" fillId="16" borderId="0" xfId="0" applyFill="1"/>
    <xf numFmtId="0" fontId="3" fillId="16" borderId="0" xfId="0" applyFont="1" applyFill="1"/>
    <xf numFmtId="0" fontId="0" fillId="0" borderId="4" xfId="0" applyBorder="1"/>
    <xf numFmtId="2" fontId="0" fillId="6" borderId="0" xfId="0" applyNumberFormat="1" applyFill="1"/>
    <xf numFmtId="2" fontId="0" fillId="10" borderId="4" xfId="0" applyNumberFormat="1" applyFill="1" applyBorder="1"/>
    <xf numFmtId="2" fontId="0" fillId="10" borderId="0" xfId="0" applyNumberFormat="1" applyFill="1"/>
    <xf numFmtId="2" fontId="0" fillId="15" borderId="0" xfId="0" applyNumberFormat="1" applyFill="1"/>
    <xf numFmtId="2" fontId="0" fillId="13" borderId="4" xfId="0" applyNumberFormat="1" applyFill="1" applyBorder="1"/>
    <xf numFmtId="2" fontId="0" fillId="16" borderId="0" xfId="0" applyNumberFormat="1" applyFill="1"/>
    <xf numFmtId="2" fontId="2" fillId="6" borderId="0" xfId="0" applyNumberFormat="1" applyFont="1" applyFill="1"/>
    <xf numFmtId="2" fontId="2" fillId="10" borderId="4" xfId="0" applyNumberFormat="1" applyFont="1" applyFill="1" applyBorder="1"/>
    <xf numFmtId="2" fontId="2" fillId="10" borderId="0" xfId="0" applyNumberFormat="1" applyFont="1" applyFill="1"/>
    <xf numFmtId="2" fontId="2" fillId="13" borderId="4" xfId="0" applyNumberFormat="1" applyFont="1" applyFill="1" applyBorder="1"/>
    <xf numFmtId="2" fontId="2" fillId="13" borderId="0" xfId="0" applyNumberFormat="1" applyFont="1" applyFill="1"/>
    <xf numFmtId="2" fontId="2" fillId="16" borderId="0" xfId="0" applyNumberFormat="1" applyFont="1" applyFill="1"/>
    <xf numFmtId="0" fontId="3" fillId="11" borderId="0" xfId="0" applyFont="1" applyFill="1"/>
    <xf numFmtId="0" fontId="0" fillId="11" borderId="0" xfId="0" applyFill="1"/>
    <xf numFmtId="0" fontId="0" fillId="11" borderId="4" xfId="0" applyFill="1" applyBorder="1"/>
    <xf numFmtId="0" fontId="40" fillId="11" borderId="0" xfId="0" applyFont="1" applyFill="1"/>
    <xf numFmtId="0" fontId="40" fillId="11" borderId="0" xfId="0" applyFont="1" applyFill="1" applyAlignment="1">
      <alignment vertical="center"/>
    </xf>
    <xf numFmtId="0" fontId="3" fillId="7" borderId="0" xfId="0" applyFont="1" applyFill="1"/>
    <xf numFmtId="0" fontId="42" fillId="0" borderId="0" xfId="0" applyFont="1"/>
    <xf numFmtId="0" fontId="4" fillId="0" borderId="0" xfId="1" quotePrefix="1" applyAlignment="1" applyProtection="1"/>
    <xf numFmtId="0" fontId="44" fillId="0" borderId="0" xfId="0" applyFont="1"/>
    <xf numFmtId="0" fontId="43" fillId="0" borderId="0" xfId="0" applyFont="1"/>
    <xf numFmtId="0" fontId="21" fillId="0" borderId="0" xfId="0" applyFont="1"/>
    <xf numFmtId="0" fontId="8" fillId="0" borderId="0" xfId="0" applyFont="1" applyAlignment="1">
      <alignment horizontal="left"/>
    </xf>
    <xf numFmtId="0" fontId="9" fillId="2" borderId="1" xfId="0" applyFont="1" applyFill="1" applyBorder="1" applyAlignment="1">
      <alignment horizontal="center"/>
    </xf>
    <xf numFmtId="0" fontId="10" fillId="3" borderId="1" xfId="0" applyFont="1" applyFill="1" applyBorder="1" applyAlignment="1">
      <alignment horizontal="center"/>
    </xf>
    <xf numFmtId="0" fontId="3" fillId="10" borderId="3" xfId="0" applyFont="1" applyFill="1" applyBorder="1" applyAlignment="1">
      <alignment horizontal="center" wrapText="1"/>
    </xf>
    <xf numFmtId="0" fontId="3" fillId="5" borderId="3" xfId="0" applyFont="1" applyFill="1" applyBorder="1" applyAlignment="1">
      <alignment horizontal="center"/>
    </xf>
    <xf numFmtId="1" fontId="0" fillId="7" borderId="0" xfId="0" applyNumberFormat="1" applyFill="1" applyAlignment="1">
      <alignment horizontal="center"/>
    </xf>
    <xf numFmtId="0" fontId="8" fillId="8" borderId="3" xfId="0" applyFont="1" applyFill="1" applyBorder="1" applyAlignment="1">
      <alignment horizontal="center"/>
    </xf>
    <xf numFmtId="0" fontId="8" fillId="9" borderId="3" xfId="0" applyFont="1" applyFill="1" applyBorder="1" applyAlignment="1">
      <alignment horizontal="center"/>
    </xf>
    <xf numFmtId="0" fontId="8" fillId="5" borderId="3" xfId="0" applyFont="1" applyFill="1" applyBorder="1" applyAlignment="1">
      <alignment horizontal="center"/>
    </xf>
    <xf numFmtId="0" fontId="8" fillId="6" borderId="3" xfId="0" applyFont="1" applyFill="1" applyBorder="1" applyAlignment="1">
      <alignment horizontal="center"/>
    </xf>
    <xf numFmtId="0" fontId="8" fillId="7" borderId="3" xfId="0" applyFont="1" applyFill="1" applyBorder="1" applyAlignment="1">
      <alignment horizontal="center"/>
    </xf>
    <xf numFmtId="0" fontId="3" fillId="0" borderId="2" xfId="0" applyFont="1" applyBorder="1" applyAlignment="1">
      <alignment horizontal="center"/>
    </xf>
    <xf numFmtId="0" fontId="30" fillId="5" borderId="3" xfId="0" applyFont="1" applyFill="1" applyBorder="1" applyAlignment="1">
      <alignment horizontal="center"/>
    </xf>
    <xf numFmtId="0" fontId="30" fillId="13" borderId="3" xfId="0" applyFont="1" applyFill="1" applyBorder="1" applyAlignment="1">
      <alignment horizontal="center"/>
    </xf>
    <xf numFmtId="0" fontId="1" fillId="3" borderId="3" xfId="0" applyFont="1" applyFill="1" applyBorder="1" applyAlignment="1">
      <alignment horizontal="center"/>
    </xf>
    <xf numFmtId="0" fontId="43" fillId="0" borderId="0" xfId="0" applyFont="1" applyAlignment="1">
      <alignment horizontal="center" wrapText="1"/>
    </xf>
    <xf numFmtId="0" fontId="45" fillId="17" borderId="0" xfId="4" applyFill="1"/>
  </cellXfs>
  <cellStyles count="5">
    <cellStyle name="Hyperlink" xfId="1" builtinId="8"/>
    <cellStyle name="Normal" xfId="0" builtinId="0"/>
    <cellStyle name="Normal 10 3" xfId="2" xr:uid="{3E8327D5-3E09-4AE5-A7A5-19DD3584D880}"/>
    <cellStyle name="Normal 4" xfId="4" xr:uid="{53C780BC-A23B-49D6-BE2C-79D8DA6F0047}"/>
    <cellStyle name="Normal_data for web" xfId="3" xr:uid="{C84A51DD-447B-443B-9B76-B04D51B553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595841</xdr:colOff>
      <xdr:row>8</xdr:row>
      <xdr:rowOff>1</xdr:rowOff>
    </xdr:from>
    <xdr:to>
      <xdr:col>13</xdr:col>
      <xdr:colOff>596900</xdr:colOff>
      <xdr:row>35</xdr:row>
      <xdr:rowOff>76200</xdr:rowOff>
    </xdr:to>
    <xdr:sp macro="" textlink="">
      <xdr:nvSpPr>
        <xdr:cNvPr id="2" name="TextBox 1">
          <a:extLst>
            <a:ext uri="{FF2B5EF4-FFF2-40B4-BE49-F238E27FC236}">
              <a16:creationId xmlns:a16="http://schemas.microsoft.com/office/drawing/2014/main" id="{0CD48A69-9E52-4896-BF98-B91AE56A1387}"/>
            </a:ext>
          </a:extLst>
        </xdr:cNvPr>
        <xdr:cNvSpPr txBox="1"/>
      </xdr:nvSpPr>
      <xdr:spPr>
        <a:xfrm>
          <a:off x="595841" y="1249681"/>
          <a:ext cx="8470689" cy="4293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algn="l" defTabSz="914400" rtl="0" eaLnBrk="1" fontAlgn="auto" latinLnBrk="0" hangingPunct="1">
            <a:lnSpc>
              <a:spcPct val="100000"/>
            </a:lnSpc>
            <a:spcBef>
              <a:spcPts val="0"/>
            </a:spcBef>
            <a:spcAft>
              <a:spcPts val="2400"/>
            </a:spcAft>
            <a:buClrTx/>
            <a:buSzTx/>
            <a:buFont typeface="Arial" panose="020B0604020202020204" pitchFamily="34" charset="0"/>
            <a:buNone/>
            <a:tabLst/>
            <a:defRPr/>
          </a:pPr>
          <a:r>
            <a:rPr kumimoji="0" lang="en-GB" sz="40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rPr>
            <a:t>‘Muddling through or tunnelling through?’ UK monetary and fiscal exceptionalism and the Great Inflation</a:t>
          </a:r>
          <a:br>
            <a:rPr kumimoji="0" lang="en-GB" sz="40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rPr>
          </a:br>
          <a:br>
            <a:rPr kumimoji="0" lang="en-GB" sz="40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rPr>
          </a:br>
          <a:r>
            <a:rPr kumimoji="0" lang="en-GB" sz="24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rPr>
            <a:t>July 2025</a:t>
          </a:r>
          <a:endParaRPr kumimoji="0" lang="en-GB" sz="40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2400"/>
            </a:spcAft>
            <a:buClrTx/>
            <a:buSzTx/>
            <a:buFont typeface="Arial" panose="020B0604020202020204" pitchFamily="34" charset="0"/>
            <a:buNone/>
            <a:tabLst/>
            <a:defRPr/>
          </a:pPr>
          <a:endParaRPr kumimoji="0" lang="en-GB" sz="4000" b="0" i="0" u="none" strike="noStrike" kern="1200" cap="none" spc="0" normalizeH="0" baseline="0" noProof="0" dirty="0">
            <a:ln>
              <a:noFill/>
            </a:ln>
            <a:solidFill>
              <a:srgbClr val="12273F"/>
            </a:solidFill>
            <a:effectLst/>
            <a:uLnTx/>
            <a:uFillTx/>
            <a:latin typeface="Century Gothic" panose="020B0502020202020204" pitchFamily="34" charset="0"/>
            <a:ea typeface="+mn-ea"/>
            <a:cs typeface="Arial" panose="020B0604020202020204" pitchFamily="34" charset="0"/>
          </a:endParaRPr>
        </a:p>
      </xdr:txBody>
    </xdr:sp>
    <xdr:clientData/>
  </xdr:twoCellAnchor>
  <xdr:oneCellAnchor>
    <xdr:from>
      <xdr:col>1</xdr:col>
      <xdr:colOff>0</xdr:colOff>
      <xdr:row>3</xdr:row>
      <xdr:rowOff>1</xdr:rowOff>
    </xdr:from>
    <xdr:ext cx="2777386" cy="332405"/>
    <xdr:pic>
      <xdr:nvPicPr>
        <xdr:cNvPr id="3" name="Picture 2" descr="Bank of England">
          <a:extLst>
            <a:ext uri="{FF2B5EF4-FFF2-40B4-BE49-F238E27FC236}">
              <a16:creationId xmlns:a16="http://schemas.microsoft.com/office/drawing/2014/main" id="{58833DCF-1604-4549-905C-CB0BAD71C3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510" y="468631"/>
          <a:ext cx="2777386" cy="332405"/>
        </a:xfrm>
        <a:prstGeom prst="rect">
          <a:avLst/>
        </a:prstGeom>
      </xdr:spPr>
    </xdr:pic>
    <xdr:clientData/>
  </xdr:oneCellAnchor>
</xdr:wsDr>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hyperlink" Target="https://www.ons.gov.uk/economy/governmentpublicsectorandtaxes/publicsectorfinance/timeseries/bkpx/pusf" TargetMode="Externa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hyperlink" Target="https://www.ons.gov.uk/economy/inflationandpriceindices/timeseries/dko8/mm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295A2-5BEC-4EB8-BEF0-A3AA521A8C33}">
  <dimension ref="A1"/>
  <sheetViews>
    <sheetView tabSelected="1" topLeftCell="A7" workbookViewId="0">
      <selection activeCell="A7" sqref="A7"/>
    </sheetView>
  </sheetViews>
  <sheetFormatPr defaultColWidth="9" defaultRowHeight="12.3" x14ac:dyDescent="0.4"/>
  <cols>
    <col min="1" max="16384" width="9" style="248"/>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A9C54-7447-4207-91A7-33888944DB82}">
  <dimension ref="B1:B12"/>
  <sheetViews>
    <sheetView workbookViewId="0">
      <selection activeCell="B4" sqref="B4"/>
    </sheetView>
  </sheetViews>
  <sheetFormatPr defaultColWidth="9.15625" defaultRowHeight="14.4" x14ac:dyDescent="0.55000000000000004"/>
  <cols>
    <col min="1" max="1" width="9.15625" style="39"/>
    <col min="2" max="2" width="91.26171875" style="39" customWidth="1"/>
    <col min="3" max="16384" width="9.15625" style="39"/>
  </cols>
  <sheetData>
    <row r="1" spans="2:2" ht="18.3" x14ac:dyDescent="0.7">
      <c r="B1" s="129" t="s">
        <v>1058</v>
      </c>
    </row>
    <row r="2" spans="2:2" x14ac:dyDescent="0.55000000000000004">
      <c r="B2" s="39" t="s">
        <v>1056</v>
      </c>
    </row>
    <row r="3" spans="2:2" x14ac:dyDescent="0.55000000000000004">
      <c r="B3" s="39" t="s">
        <v>1055</v>
      </c>
    </row>
    <row r="5" spans="2:2" x14ac:dyDescent="0.55000000000000004">
      <c r="B5" s="231" t="s">
        <v>1048</v>
      </c>
    </row>
    <row r="6" spans="2:2" x14ac:dyDescent="0.55000000000000004">
      <c r="B6" s="228" t="s">
        <v>1044</v>
      </c>
    </row>
    <row r="7" spans="2:2" x14ac:dyDescent="0.55000000000000004">
      <c r="B7" s="228" t="s">
        <v>113</v>
      </c>
    </row>
    <row r="8" spans="2:2" x14ac:dyDescent="0.55000000000000004">
      <c r="B8" s="228" t="s">
        <v>1045</v>
      </c>
    </row>
    <row r="9" spans="2:2" x14ac:dyDescent="0.55000000000000004">
      <c r="B9" s="228" t="s">
        <v>1049</v>
      </c>
    </row>
    <row r="10" spans="2:2" x14ac:dyDescent="0.55000000000000004">
      <c r="B10" s="228" t="s">
        <v>1046</v>
      </c>
    </row>
    <row r="11" spans="2:2" x14ac:dyDescent="0.55000000000000004">
      <c r="B11" s="228" t="s">
        <v>1047</v>
      </c>
    </row>
    <row r="12" spans="2:2" x14ac:dyDescent="0.55000000000000004">
      <c r="B12" s="228" t="s">
        <v>1057</v>
      </c>
    </row>
  </sheetData>
  <hyperlinks>
    <hyperlink ref="B6" location="'A1. Public Sector Borrowing'!A1" display="'A1. Public Sector Borrowing'!A1" xr:uid="{BE80D333-F18F-4DBD-A2C8-CCD4F080D365}"/>
    <hyperlink ref="B7" location="'A2. Public Sector Net Debt'!A1" display="'A2. Public Sector Net Debt'!A1" xr:uid="{240AF613-83F4-43B6-8DE2-43F5CF954F46}"/>
    <hyperlink ref="B8" location="'A3. Debt decomposition'!A1" display="'A3. Debt decomposition'!A1" xr:uid="{6F1DFADC-2657-4997-A8E7-ADF5376089EF}"/>
    <hyperlink ref="B9" location="'A4. Adjustments to PSND'!A1" display="'A4. Adjustments to PSND'!A1" xr:uid="{463B19C5-BB86-4E43-82E9-9055F35A9701}"/>
    <hyperlink ref="B10" location="'A5. Updated Grilli-Yang indices'!A1" display="'A5. Updated Grilli-Yang indices'!A1" xr:uid="{25F36F5F-55FE-44CE-B537-918C7B035D77}"/>
    <hyperlink ref="B11" location="'Q1. Inflation expectations data'!A1" display="'Q1. Inflation expectations data'!A1" xr:uid="{D4802CD6-6572-4AB2-8028-82842AC00F61}"/>
    <hyperlink ref="B12" location="'M1. Core inflation'!A1" display="'M1. Core inflation'!A1" xr:uid="{FD6514E6-A126-494E-B00D-0883AFD598E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6C1A8-E23C-4CBA-B2DE-A38C3C051C16}">
  <sheetPr codeName="Sheet30">
    <tabColor theme="6" tint="0.39997558519241921"/>
    <pageSetUpPr autoPageBreaks="0"/>
  </sheetPr>
  <dimension ref="A1:AT238"/>
  <sheetViews>
    <sheetView zoomScale="80" zoomScaleNormal="80" workbookViewId="0">
      <pane xSplit="1" ySplit="9" topLeftCell="B10" activePane="bottomRight" state="frozen"/>
      <selection pane="topRight"/>
      <selection pane="bottomLeft"/>
      <selection pane="bottomRight" activeCell="B4" sqref="B4"/>
    </sheetView>
  </sheetViews>
  <sheetFormatPr defaultRowHeight="14.4" x14ac:dyDescent="0.55000000000000004"/>
  <cols>
    <col min="1" max="1" width="23.15625" customWidth="1"/>
    <col min="2" max="2" width="19.578125" style="77" customWidth="1"/>
    <col min="3" max="3" width="23.578125" style="77" customWidth="1"/>
    <col min="4" max="5" width="19.578125" style="77" customWidth="1"/>
    <col min="6" max="6" width="28.26171875" style="77" customWidth="1"/>
    <col min="7" max="7" width="20.15625" style="77" customWidth="1"/>
    <col min="8" max="8" width="21.26171875" style="77" customWidth="1"/>
    <col min="9" max="9" width="21.83984375" style="11" customWidth="1"/>
    <col min="10" max="10" width="20.578125" style="11" customWidth="1"/>
    <col min="11" max="17" width="18.68359375" style="11" customWidth="1"/>
    <col min="18" max="21" width="26" style="11" customWidth="1"/>
    <col min="22" max="22" width="20.15625" style="11" customWidth="1"/>
    <col min="23" max="23" width="25.83984375" style="11" customWidth="1"/>
    <col min="24" max="25" width="17.578125" style="11" customWidth="1"/>
    <col min="26" max="26" width="25.578125" style="77" customWidth="1"/>
    <col min="27" max="27" width="23" style="77" customWidth="1"/>
    <col min="28" max="28" width="20.41796875" customWidth="1"/>
    <col min="29" max="29" width="24.83984375" style="77" customWidth="1"/>
    <col min="30" max="30" width="20.41796875" style="77" customWidth="1"/>
    <col min="31" max="33" width="17" customWidth="1"/>
    <col min="34" max="34" width="17" style="4" customWidth="1"/>
    <col min="35" max="36" width="27.68359375" customWidth="1"/>
    <col min="37" max="37" width="28.68359375" customWidth="1"/>
    <col min="38" max="40" width="22.83984375" customWidth="1"/>
    <col min="41" max="41" width="30.83984375" customWidth="1"/>
    <col min="42" max="42" width="35.26171875" customWidth="1"/>
    <col min="43" max="43" width="21.26171875" customWidth="1"/>
    <col min="44" max="45" width="23.15625" customWidth="1"/>
    <col min="46" max="46" width="21.83984375" customWidth="1"/>
  </cols>
  <sheetData>
    <row r="1" spans="1:46" ht="18.3" x14ac:dyDescent="0.7">
      <c r="A1" s="228" t="s">
        <v>1043</v>
      </c>
      <c r="B1" s="1" t="s">
        <v>1025</v>
      </c>
      <c r="C1" s="2"/>
      <c r="D1" s="2"/>
      <c r="E1" s="2"/>
      <c r="F1"/>
      <c r="G1"/>
      <c r="H1"/>
      <c r="I1" s="3"/>
      <c r="J1" s="3"/>
      <c r="K1" s="3"/>
      <c r="L1" s="3"/>
      <c r="M1" s="3"/>
      <c r="N1" s="3"/>
      <c r="O1" s="3"/>
      <c r="P1" s="3"/>
      <c r="Q1" s="3"/>
      <c r="R1" s="3"/>
      <c r="S1" s="3"/>
      <c r="T1" s="3"/>
      <c r="U1" s="3"/>
      <c r="V1" s="3"/>
      <c r="W1" s="3"/>
      <c r="X1" s="3"/>
      <c r="Y1" s="3"/>
      <c r="Z1"/>
      <c r="AA1"/>
      <c r="AC1"/>
      <c r="AD1"/>
    </row>
    <row r="2" spans="1:46" ht="15.6" x14ac:dyDescent="0.6">
      <c r="A2" s="2"/>
      <c r="B2" s="5" t="s">
        <v>258</v>
      </c>
      <c r="C2" s="2"/>
      <c r="D2" s="2"/>
      <c r="E2" s="2"/>
      <c r="F2"/>
      <c r="G2"/>
      <c r="H2"/>
      <c r="I2" s="3"/>
      <c r="J2" s="3"/>
      <c r="K2" s="3"/>
      <c r="L2" s="3"/>
      <c r="M2" s="3"/>
      <c r="N2" s="3"/>
      <c r="O2" s="3"/>
      <c r="P2" s="3"/>
      <c r="Q2" s="3"/>
      <c r="R2" s="3"/>
      <c r="S2" s="3"/>
      <c r="T2" s="3"/>
      <c r="U2" s="3"/>
      <c r="V2" s="3"/>
      <c r="W2" s="3"/>
      <c r="X2" s="3"/>
      <c r="Y2" s="3"/>
      <c r="Z2"/>
      <c r="AA2"/>
      <c r="AC2"/>
      <c r="AD2"/>
    </row>
    <row r="3" spans="1:46" ht="15.6" x14ac:dyDescent="0.6">
      <c r="A3" s="2"/>
      <c r="B3" s="5" t="s">
        <v>1031</v>
      </c>
      <c r="C3" s="2"/>
      <c r="D3" s="2"/>
      <c r="E3" s="2"/>
      <c r="F3"/>
      <c r="G3"/>
      <c r="H3"/>
      <c r="I3" s="3"/>
      <c r="J3" s="3"/>
      <c r="K3" s="3"/>
      <c r="L3" s="3"/>
      <c r="M3" s="3"/>
      <c r="N3" s="3"/>
      <c r="O3" s="3"/>
      <c r="P3" s="3"/>
      <c r="Q3" s="3"/>
      <c r="R3" s="3"/>
      <c r="S3" s="3"/>
      <c r="T3" s="3"/>
      <c r="U3" s="3"/>
      <c r="V3" s="3"/>
      <c r="W3" s="3"/>
      <c r="X3" s="3"/>
      <c r="Y3" s="3"/>
      <c r="Z3"/>
      <c r="AA3"/>
      <c r="AC3"/>
      <c r="AD3"/>
    </row>
    <row r="4" spans="1:46" ht="15.6" x14ac:dyDescent="0.6">
      <c r="A4" s="6" t="s">
        <v>0</v>
      </c>
      <c r="B4" s="7" t="s">
        <v>1032</v>
      </c>
      <c r="C4" s="2"/>
      <c r="D4" s="2"/>
      <c r="E4" s="2"/>
      <c r="F4" s="2"/>
      <c r="G4"/>
      <c r="H4"/>
      <c r="I4" s="3"/>
      <c r="J4" s="3"/>
      <c r="K4" s="3"/>
      <c r="L4" s="3"/>
      <c r="M4" s="3"/>
      <c r="N4" s="3"/>
      <c r="O4" s="3"/>
      <c r="P4" s="3"/>
      <c r="Q4" s="3"/>
      <c r="R4" s="3"/>
      <c r="S4" s="3"/>
      <c r="T4" s="3"/>
      <c r="U4" s="3"/>
      <c r="V4" s="3"/>
      <c r="W4" s="3"/>
      <c r="X4" s="3"/>
      <c r="Y4" s="3"/>
      <c r="Z4"/>
      <c r="AA4"/>
      <c r="AC4"/>
      <c r="AD4"/>
    </row>
    <row r="5" spans="1:46" x14ac:dyDescent="0.55000000000000004">
      <c r="A5" s="6"/>
      <c r="B5" s="8"/>
      <c r="C5" s="9"/>
      <c r="D5" s="9"/>
      <c r="E5" s="9"/>
      <c r="F5" s="9"/>
      <c r="G5" s="8"/>
      <c r="H5" s="8"/>
      <c r="I5" s="10"/>
      <c r="J5" s="10"/>
      <c r="K5" s="10"/>
      <c r="L5" s="10"/>
      <c r="Z5" s="12"/>
      <c r="AA5" s="12"/>
      <c r="AB5" s="12"/>
      <c r="AC5" s="12"/>
      <c r="AD5" s="12"/>
      <c r="AE5" s="12"/>
      <c r="AF5" s="12"/>
      <c r="AG5" s="12"/>
    </row>
    <row r="6" spans="1:46" ht="18.600000000000001" thickBot="1" x14ac:dyDescent="0.75">
      <c r="B6" s="233" t="s">
        <v>1</v>
      </c>
      <c r="C6" s="233"/>
      <c r="D6" s="233"/>
      <c r="E6" s="233"/>
      <c r="F6" s="233"/>
      <c r="G6" s="233"/>
      <c r="H6" s="233"/>
      <c r="I6" s="233"/>
      <c r="J6" s="233"/>
      <c r="K6" s="233"/>
      <c r="L6" s="233"/>
      <c r="M6" s="234" t="s">
        <v>2</v>
      </c>
      <c r="N6" s="234"/>
      <c r="O6" s="234"/>
      <c r="P6" s="234"/>
      <c r="Q6" s="234"/>
      <c r="R6" s="234"/>
      <c r="S6" s="234"/>
      <c r="T6" s="234"/>
      <c r="U6" s="234"/>
      <c r="V6" s="234"/>
      <c r="W6" s="234"/>
      <c r="X6" s="234"/>
      <c r="Y6" s="234"/>
      <c r="Z6" s="13" t="s">
        <v>3</v>
      </c>
      <c r="AA6" s="13"/>
      <c r="AB6" s="14"/>
      <c r="AC6" s="13"/>
      <c r="AD6" s="13"/>
      <c r="AE6" s="15"/>
      <c r="AF6" s="15"/>
      <c r="AG6" s="15"/>
      <c r="AH6" s="16"/>
      <c r="AK6" s="17"/>
      <c r="AL6" s="17"/>
      <c r="AM6" s="17"/>
      <c r="AN6" s="17"/>
      <c r="AO6" s="17"/>
      <c r="AP6" s="17"/>
      <c r="AQ6" s="17"/>
      <c r="AR6" s="17"/>
      <c r="AS6" s="17"/>
    </row>
    <row r="7" spans="1:46" ht="83.25" customHeight="1" thickTop="1" x14ac:dyDescent="0.55000000000000004">
      <c r="A7" s="18" t="s">
        <v>4</v>
      </c>
      <c r="B7" s="19" t="s">
        <v>5</v>
      </c>
      <c r="C7" s="19" t="s">
        <v>6</v>
      </c>
      <c r="D7" s="19" t="s">
        <v>7</v>
      </c>
      <c r="E7" s="19" t="s">
        <v>8</v>
      </c>
      <c r="F7" s="19" t="s">
        <v>9</v>
      </c>
      <c r="G7" s="20" t="s">
        <v>10</v>
      </c>
      <c r="H7" s="21" t="s">
        <v>11</v>
      </c>
      <c r="I7" s="19" t="s">
        <v>12</v>
      </c>
      <c r="J7" s="21" t="s">
        <v>11</v>
      </c>
      <c r="K7" s="22"/>
      <c r="L7" s="23" t="s">
        <v>13</v>
      </c>
      <c r="M7" s="24" t="s">
        <v>14</v>
      </c>
      <c r="N7" s="24" t="s">
        <v>15</v>
      </c>
      <c r="O7" s="24" t="s">
        <v>16</v>
      </c>
      <c r="P7" s="24" t="s">
        <v>17</v>
      </c>
      <c r="Q7" s="24" t="s">
        <v>18</v>
      </c>
      <c r="R7" s="24" t="s">
        <v>19</v>
      </c>
      <c r="S7" s="25" t="s">
        <v>20</v>
      </c>
      <c r="T7" s="25" t="s">
        <v>21</v>
      </c>
      <c r="U7" s="25" t="s">
        <v>22</v>
      </c>
      <c r="V7" s="24" t="s">
        <v>23</v>
      </c>
      <c r="W7" s="26" t="s">
        <v>11</v>
      </c>
      <c r="X7" s="26"/>
      <c r="Y7" s="24" t="s">
        <v>24</v>
      </c>
      <c r="Z7" s="27" t="s">
        <v>25</v>
      </c>
      <c r="AA7" s="27" t="s">
        <v>26</v>
      </c>
      <c r="AB7" s="27" t="s">
        <v>27</v>
      </c>
      <c r="AC7" s="28" t="s">
        <v>28</v>
      </c>
      <c r="AD7" s="27" t="s">
        <v>29</v>
      </c>
      <c r="AE7" s="29" t="s">
        <v>30</v>
      </c>
      <c r="AF7" s="30" t="s">
        <v>31</v>
      </c>
      <c r="AG7" s="30" t="s">
        <v>32</v>
      </c>
      <c r="AH7" s="31"/>
      <c r="AI7" s="32"/>
      <c r="AJ7" s="32"/>
      <c r="AK7" s="32"/>
      <c r="AL7" s="32"/>
      <c r="AM7" s="32"/>
      <c r="AN7" s="32"/>
      <c r="AO7" s="32"/>
      <c r="AP7" s="33"/>
      <c r="AQ7" s="32"/>
      <c r="AR7" s="32"/>
      <c r="AS7" s="32"/>
      <c r="AT7" s="32"/>
    </row>
    <row r="8" spans="1:46" ht="45" customHeight="1" x14ac:dyDescent="0.55000000000000004">
      <c r="A8" s="18" t="s">
        <v>33</v>
      </c>
      <c r="B8" s="34" t="s">
        <v>34</v>
      </c>
      <c r="C8" s="34" t="s">
        <v>35</v>
      </c>
      <c r="D8" s="34" t="s">
        <v>36</v>
      </c>
      <c r="E8" s="34" t="s">
        <v>37</v>
      </c>
      <c r="F8" s="34" t="s">
        <v>38</v>
      </c>
      <c r="G8" s="34" t="s">
        <v>39</v>
      </c>
      <c r="H8" s="34" t="s">
        <v>40</v>
      </c>
      <c r="I8" s="34" t="s">
        <v>41</v>
      </c>
      <c r="J8" s="34" t="s">
        <v>42</v>
      </c>
      <c r="K8" s="34" t="s">
        <v>43</v>
      </c>
      <c r="L8" s="34"/>
      <c r="M8" s="25" t="s">
        <v>44</v>
      </c>
      <c r="N8" s="25" t="s">
        <v>45</v>
      </c>
      <c r="O8" s="25" t="s">
        <v>46</v>
      </c>
      <c r="P8" s="25" t="s">
        <v>47</v>
      </c>
      <c r="Q8" s="25" t="s">
        <v>48</v>
      </c>
      <c r="R8" s="25" t="s">
        <v>38</v>
      </c>
      <c r="S8" s="25"/>
      <c r="T8" s="25"/>
      <c r="U8" s="25"/>
      <c r="V8" s="25" t="s">
        <v>49</v>
      </c>
      <c r="W8" s="25" t="s">
        <v>50</v>
      </c>
      <c r="X8" s="35" t="s">
        <v>43</v>
      </c>
      <c r="Y8" s="35"/>
      <c r="Z8" s="36" t="s">
        <v>51</v>
      </c>
      <c r="AA8" s="36" t="s">
        <v>52</v>
      </c>
      <c r="AB8" s="36"/>
      <c r="AC8" s="36" t="s">
        <v>53</v>
      </c>
      <c r="AD8" s="36" t="s">
        <v>54</v>
      </c>
      <c r="AE8" s="37"/>
      <c r="AF8" s="37"/>
      <c r="AG8" s="37"/>
      <c r="AH8" s="31"/>
      <c r="AI8" s="38"/>
      <c r="AJ8" s="38"/>
      <c r="AK8" s="38"/>
      <c r="AL8" s="38"/>
      <c r="AM8" s="38"/>
      <c r="AN8" s="38"/>
      <c r="AO8" s="38"/>
      <c r="AP8" s="38"/>
      <c r="AQ8" s="38"/>
      <c r="AR8" s="38"/>
      <c r="AS8" s="38"/>
      <c r="AT8" s="38"/>
    </row>
    <row r="9" spans="1:46" ht="45" customHeight="1" x14ac:dyDescent="0.55000000000000004">
      <c r="A9" s="18" t="s">
        <v>55</v>
      </c>
      <c r="B9" s="34" t="s">
        <v>56</v>
      </c>
      <c r="C9" s="34" t="s">
        <v>57</v>
      </c>
      <c r="D9" s="34" t="s">
        <v>58</v>
      </c>
      <c r="E9" s="34" t="s">
        <v>59</v>
      </c>
      <c r="F9" s="34"/>
      <c r="G9" s="34" t="s">
        <v>60</v>
      </c>
      <c r="H9" s="34" t="s">
        <v>61</v>
      </c>
      <c r="I9" s="34" t="s">
        <v>62</v>
      </c>
      <c r="J9" s="34" t="s">
        <v>63</v>
      </c>
      <c r="K9" s="34" t="s">
        <v>43</v>
      </c>
      <c r="L9" s="34"/>
      <c r="M9" s="25" t="s">
        <v>64</v>
      </c>
      <c r="N9" s="25" t="s">
        <v>65</v>
      </c>
      <c r="O9" s="25" t="s">
        <v>66</v>
      </c>
      <c r="P9" s="25" t="s">
        <v>67</v>
      </c>
      <c r="Q9" s="25" t="s">
        <v>68</v>
      </c>
      <c r="R9" s="25"/>
      <c r="S9" s="25" t="s">
        <v>69</v>
      </c>
      <c r="T9" s="25" t="s">
        <v>70</v>
      </c>
      <c r="U9" s="25" t="s">
        <v>71</v>
      </c>
      <c r="V9" s="25" t="s">
        <v>72</v>
      </c>
      <c r="W9" s="25" t="s">
        <v>73</v>
      </c>
      <c r="X9" s="35" t="s">
        <v>43</v>
      </c>
      <c r="Y9" s="35"/>
      <c r="Z9" s="36" t="s">
        <v>74</v>
      </c>
      <c r="AA9" s="36" t="s">
        <v>75</v>
      </c>
      <c r="AB9" s="36"/>
      <c r="AC9" s="36" t="s">
        <v>76</v>
      </c>
      <c r="AD9" s="36"/>
      <c r="AE9" s="37"/>
      <c r="AF9" s="37"/>
      <c r="AG9" s="37"/>
      <c r="AH9" s="31"/>
      <c r="AI9" s="38"/>
      <c r="AJ9" s="38"/>
      <c r="AK9" s="38"/>
      <c r="AL9" s="38"/>
      <c r="AM9" s="38"/>
      <c r="AN9" s="38"/>
      <c r="AO9" s="38"/>
      <c r="AP9" s="38"/>
      <c r="AQ9" s="38"/>
      <c r="AR9" s="38"/>
      <c r="AS9" s="38"/>
      <c r="AT9" s="38"/>
    </row>
    <row r="10" spans="1:46" x14ac:dyDescent="0.55000000000000004">
      <c r="A10" s="39">
        <f>A11-1</f>
        <v>1870</v>
      </c>
      <c r="B10" s="40">
        <v>55</v>
      </c>
      <c r="C10" s="40">
        <v>6.5</v>
      </c>
      <c r="D10" s="40">
        <v>3.7967213114754101</v>
      </c>
      <c r="E10" s="34"/>
      <c r="F10" s="34"/>
      <c r="G10" s="40">
        <v>30.955606419805125</v>
      </c>
      <c r="H10" s="41">
        <f t="shared" ref="H10:H73" si="0">G10</f>
        <v>30.955606419805125</v>
      </c>
      <c r="I10" s="40">
        <v>96.252327731280531</v>
      </c>
      <c r="J10" s="42">
        <f t="shared" ref="J10:J38" si="1">I10</f>
        <v>96.252327731280531</v>
      </c>
      <c r="K10" s="42">
        <f t="shared" ref="K10:K73" si="2">I10-G10-F10-E10-D10-C10-B10</f>
        <v>0</v>
      </c>
      <c r="L10" s="42">
        <v>8.3376690144874601</v>
      </c>
      <c r="M10" s="43">
        <v>7.3000000000000007</v>
      </c>
      <c r="N10" s="43">
        <v>74</v>
      </c>
      <c r="O10" s="43">
        <v>4.7749999999999995</v>
      </c>
      <c r="P10" s="25"/>
      <c r="Q10" s="43">
        <v>3.54</v>
      </c>
      <c r="R10" s="43">
        <v>4.1759037774421133</v>
      </c>
      <c r="S10" s="25"/>
      <c r="T10" s="25"/>
      <c r="U10" s="25"/>
      <c r="V10" s="43">
        <v>93.790903777442125</v>
      </c>
      <c r="W10" s="44">
        <f t="shared" ref="W10:W39" si="3">V10</f>
        <v>93.790903777442125</v>
      </c>
      <c r="X10" s="44">
        <f t="shared" ref="X10:X73" si="4">V10-R10-Q10-P10-O10-N10-M10</f>
        <v>0</v>
      </c>
      <c r="Y10" s="45">
        <v>8.1244529945203272</v>
      </c>
      <c r="Z10" s="46">
        <v>-2.4614239538384117</v>
      </c>
      <c r="AA10" s="47">
        <f t="shared" ref="AA10:AA73" si="5">Z10</f>
        <v>-2.4614239538384117</v>
      </c>
      <c r="AB10" s="48">
        <v>-0.21321601996713296</v>
      </c>
      <c r="AC10" s="46">
        <f t="shared" ref="AC10:AD44" si="6">Z10+G10</f>
        <v>28.494182465966713</v>
      </c>
      <c r="AD10" s="47">
        <f t="shared" si="6"/>
        <v>28.494182465966713</v>
      </c>
      <c r="AE10" s="48">
        <v>2.4682526421897046</v>
      </c>
      <c r="AF10" s="49">
        <f>AE10-AB10</f>
        <v>2.6814686621568375</v>
      </c>
      <c r="AG10" s="49"/>
      <c r="AH10" s="50"/>
      <c r="AI10" s="50"/>
      <c r="AJ10" s="38"/>
      <c r="AK10" s="38"/>
      <c r="AL10" s="38"/>
      <c r="AM10" s="38"/>
      <c r="AN10" s="38"/>
      <c r="AO10" s="38"/>
      <c r="AP10" s="38"/>
      <c r="AQ10" s="38"/>
      <c r="AR10" s="38"/>
      <c r="AS10" s="38"/>
      <c r="AT10" s="38"/>
    </row>
    <row r="11" spans="1:46" x14ac:dyDescent="0.55000000000000004">
      <c r="A11" s="39">
        <f>A12-1</f>
        <v>1871</v>
      </c>
      <c r="B11" s="40">
        <v>56</v>
      </c>
      <c r="C11" s="40">
        <v>6.5</v>
      </c>
      <c r="D11" s="40">
        <v>3.8852459016393444</v>
      </c>
      <c r="E11" s="34"/>
      <c r="F11" s="34"/>
      <c r="G11" s="40">
        <v>31.273163111247783</v>
      </c>
      <c r="H11" s="41">
        <f t="shared" si="0"/>
        <v>31.273163111247783</v>
      </c>
      <c r="I11" s="40">
        <v>97.65840901288712</v>
      </c>
      <c r="J11" s="42">
        <f t="shared" si="1"/>
        <v>97.65840901288712</v>
      </c>
      <c r="K11" s="42">
        <f t="shared" si="2"/>
        <v>0</v>
      </c>
      <c r="L11" s="42">
        <v>7.8920522112484566</v>
      </c>
      <c r="M11" s="43">
        <v>8.4249999999999989</v>
      </c>
      <c r="N11" s="43">
        <v>75</v>
      </c>
      <c r="O11" s="43">
        <v>5.1000000000000005</v>
      </c>
      <c r="P11" s="25"/>
      <c r="Q11" s="43">
        <v>3.95</v>
      </c>
      <c r="R11" s="43">
        <v>4.3505886670670382</v>
      </c>
      <c r="S11" s="25"/>
      <c r="T11" s="25"/>
      <c r="U11" s="25"/>
      <c r="V11" s="43">
        <v>96.825588667067038</v>
      </c>
      <c r="W11" s="44">
        <f t="shared" si="3"/>
        <v>96.825588667067038</v>
      </c>
      <c r="X11" s="44">
        <f t="shared" si="4"/>
        <v>0</v>
      </c>
      <c r="Y11" s="45">
        <v>7.8247496438788131</v>
      </c>
      <c r="Z11" s="46">
        <v>-0.83282034582007558</v>
      </c>
      <c r="AA11" s="47">
        <f t="shared" si="5"/>
        <v>-0.83282034582007558</v>
      </c>
      <c r="AB11" s="48">
        <v>-6.7302567369643462E-2</v>
      </c>
      <c r="AC11" s="46">
        <f t="shared" si="6"/>
        <v>30.440342765427708</v>
      </c>
      <c r="AD11" s="47">
        <f t="shared" si="6"/>
        <v>30.440342765427708</v>
      </c>
      <c r="AE11" s="48">
        <v>2.4599701844554192</v>
      </c>
      <c r="AF11" s="49">
        <f t="shared" ref="AF11:AF74" si="7">AE11-AB11</f>
        <v>2.5272727518250626</v>
      </c>
      <c r="AG11" s="49">
        <f>100*(AD11-AA11)/'A2. Public Sector Net Debt'!D191</f>
        <v>3.9811644420817007</v>
      </c>
      <c r="AH11" s="50"/>
      <c r="AI11" s="50"/>
      <c r="AJ11" s="38"/>
      <c r="AK11" s="38"/>
      <c r="AL11" s="38"/>
      <c r="AM11" s="38"/>
      <c r="AN11" s="38"/>
      <c r="AO11" s="38"/>
      <c r="AP11" s="38"/>
      <c r="AQ11" s="38"/>
      <c r="AR11" s="38"/>
      <c r="AS11" s="38"/>
      <c r="AT11" s="38"/>
    </row>
    <row r="12" spans="1:46" x14ac:dyDescent="0.55000000000000004">
      <c r="A12" s="39">
        <f>A13-1</f>
        <v>1872</v>
      </c>
      <c r="B12" s="40">
        <v>57</v>
      </c>
      <c r="C12" s="40">
        <v>7.5</v>
      </c>
      <c r="D12" s="40">
        <v>3.9344262295081971</v>
      </c>
      <c r="E12" s="34"/>
      <c r="F12" s="34"/>
      <c r="G12" s="40">
        <v>31.66571980269044</v>
      </c>
      <c r="H12" s="41">
        <f t="shared" si="0"/>
        <v>31.66571980269044</v>
      </c>
      <c r="I12" s="40">
        <v>100.10014603219864</v>
      </c>
      <c r="J12" s="42">
        <f t="shared" si="1"/>
        <v>100.10014603219864</v>
      </c>
      <c r="K12" s="42">
        <f t="shared" si="2"/>
        <v>0</v>
      </c>
      <c r="L12" s="42">
        <v>7.6621290464313221</v>
      </c>
      <c r="M12" s="43">
        <v>7.9</v>
      </c>
      <c r="N12" s="43">
        <v>78</v>
      </c>
      <c r="O12" s="43">
        <v>5.125</v>
      </c>
      <c r="P12" s="25"/>
      <c r="Q12" s="43">
        <v>4.03</v>
      </c>
      <c r="R12" s="43">
        <v>4.5252735566919631</v>
      </c>
      <c r="S12" s="25"/>
      <c r="T12" s="25"/>
      <c r="U12" s="25"/>
      <c r="V12" s="43">
        <v>99.580273556691964</v>
      </c>
      <c r="W12" s="44">
        <f t="shared" si="3"/>
        <v>99.580273556691964</v>
      </c>
      <c r="X12" s="44">
        <f t="shared" si="4"/>
        <v>0</v>
      </c>
      <c r="Y12" s="45">
        <v>7.6223355980407623</v>
      </c>
      <c r="Z12" s="46">
        <v>-0.51987247550667348</v>
      </c>
      <c r="AA12" s="47">
        <f t="shared" si="5"/>
        <v>-0.51987247550667348</v>
      </c>
      <c r="AB12" s="48">
        <v>-3.9793448390560225E-2</v>
      </c>
      <c r="AC12" s="46">
        <f t="shared" si="6"/>
        <v>31.145847327183766</v>
      </c>
      <c r="AD12" s="47">
        <f t="shared" si="6"/>
        <v>31.145847327183766</v>
      </c>
      <c r="AE12" s="48">
        <v>2.3840474858504899</v>
      </c>
      <c r="AF12" s="49">
        <f t="shared" si="7"/>
        <v>2.4238409342410501</v>
      </c>
      <c r="AG12" s="49">
        <f>100*(AD12-AA12)/'A2. Public Sector Net Debt'!D192</f>
        <v>4.0473156463846065</v>
      </c>
      <c r="AH12" s="50"/>
      <c r="AI12" s="50"/>
      <c r="AJ12" s="38"/>
      <c r="AK12" s="38"/>
      <c r="AL12" s="38"/>
      <c r="AM12" s="38"/>
      <c r="AN12" s="38"/>
      <c r="AO12" s="38"/>
      <c r="AP12" s="38"/>
      <c r="AQ12" s="38"/>
      <c r="AR12" s="38"/>
      <c r="AS12" s="38"/>
      <c r="AT12" s="38"/>
    </row>
    <row r="13" spans="1:46" x14ac:dyDescent="0.55000000000000004">
      <c r="A13" s="39">
        <f t="shared" ref="A13:A38" si="8">A14-1</f>
        <v>1873</v>
      </c>
      <c r="B13" s="40">
        <v>55</v>
      </c>
      <c r="C13" s="40">
        <v>9.5</v>
      </c>
      <c r="D13" s="40">
        <v>4.0819672131147549</v>
      </c>
      <c r="E13" s="51"/>
      <c r="F13" s="51"/>
      <c r="G13" s="40">
        <v>31.983276494133094</v>
      </c>
      <c r="H13" s="41">
        <f t="shared" si="0"/>
        <v>31.983276494133094</v>
      </c>
      <c r="I13" s="40">
        <v>100.56524370724784</v>
      </c>
      <c r="J13" s="42">
        <f t="shared" si="1"/>
        <v>100.56524370724784</v>
      </c>
      <c r="K13" s="42">
        <f t="shared" si="2"/>
        <v>0</v>
      </c>
      <c r="L13" s="42">
        <v>7.3651115159839451</v>
      </c>
      <c r="M13" s="43">
        <v>6.15</v>
      </c>
      <c r="N13" s="43">
        <v>80</v>
      </c>
      <c r="O13" s="43">
        <v>5.4</v>
      </c>
      <c r="P13" s="52"/>
      <c r="Q13" s="43">
        <v>4.25</v>
      </c>
      <c r="R13" s="43">
        <v>4.7175730829193139</v>
      </c>
      <c r="S13" s="52"/>
      <c r="T13" s="52"/>
      <c r="U13" s="52"/>
      <c r="V13" s="43">
        <v>100.51757308291933</v>
      </c>
      <c r="W13" s="44">
        <f t="shared" si="3"/>
        <v>100.51757308291933</v>
      </c>
      <c r="X13" s="44">
        <f t="shared" si="4"/>
        <v>0</v>
      </c>
      <c r="Y13" s="45">
        <v>7.3616202554721308</v>
      </c>
      <c r="Z13" s="46">
        <v>-4.7670624328523203E-2</v>
      </c>
      <c r="AA13" s="47">
        <f t="shared" si="5"/>
        <v>-4.7670624328523203E-2</v>
      </c>
      <c r="AB13" s="48">
        <v>-3.4912605118148443E-3</v>
      </c>
      <c r="AC13" s="46">
        <f t="shared" si="6"/>
        <v>31.935605869804569</v>
      </c>
      <c r="AD13" s="47">
        <f t="shared" si="6"/>
        <v>31.935605869804569</v>
      </c>
      <c r="AE13" s="48">
        <v>2.338872655112656</v>
      </c>
      <c r="AF13" s="49">
        <f t="shared" si="7"/>
        <v>2.3423639156244707</v>
      </c>
      <c r="AG13" s="49">
        <f>100*(AD13-AA13)/'A2. Public Sector Net Debt'!D193</f>
        <v>4.12887922467322</v>
      </c>
      <c r="AH13" s="50"/>
      <c r="AI13" s="50"/>
      <c r="AJ13" s="53"/>
      <c r="AK13" s="53"/>
      <c r="AL13" s="53"/>
      <c r="AM13" s="53"/>
      <c r="AN13" s="53"/>
      <c r="AO13" s="53"/>
      <c r="AP13" s="53"/>
      <c r="AQ13" s="53"/>
      <c r="AR13" s="53"/>
      <c r="AS13" s="53"/>
      <c r="AT13" s="53"/>
    </row>
    <row r="14" spans="1:46" x14ac:dyDescent="0.55000000000000004">
      <c r="A14" s="39">
        <f t="shared" si="8"/>
        <v>1874</v>
      </c>
      <c r="B14" s="40">
        <v>58</v>
      </c>
      <c r="C14" s="40">
        <v>12.5</v>
      </c>
      <c r="D14" s="40">
        <v>4.1803278688524594</v>
      </c>
      <c r="E14" s="51"/>
      <c r="F14" s="51"/>
      <c r="G14" s="40">
        <v>32.498203140531835</v>
      </c>
      <c r="H14" s="41">
        <f t="shared" si="0"/>
        <v>32.498203140531835</v>
      </c>
      <c r="I14" s="40">
        <v>107.1785310093843</v>
      </c>
      <c r="J14" s="42">
        <f t="shared" si="1"/>
        <v>107.1785310093843</v>
      </c>
      <c r="K14" s="42">
        <f t="shared" si="2"/>
        <v>0</v>
      </c>
      <c r="L14" s="42">
        <v>7.8725122222670816</v>
      </c>
      <c r="M14" s="43">
        <v>4.6499999999999995</v>
      </c>
      <c r="N14" s="43">
        <v>80</v>
      </c>
      <c r="O14" s="43">
        <v>5.5749999999999993</v>
      </c>
      <c r="P14" s="52"/>
      <c r="Q14" s="43">
        <v>4.04</v>
      </c>
      <c r="R14" s="43">
        <v>5.2944716616013645</v>
      </c>
      <c r="S14" s="52"/>
      <c r="T14" s="52"/>
      <c r="U14" s="52"/>
      <c r="V14" s="43">
        <v>99.559471661601378</v>
      </c>
      <c r="W14" s="44">
        <f t="shared" si="3"/>
        <v>99.559471661601378</v>
      </c>
      <c r="X14" s="44">
        <f t="shared" si="4"/>
        <v>0</v>
      </c>
      <c r="Y14" s="45">
        <v>7.3128746038680443</v>
      </c>
      <c r="Z14" s="46">
        <v>-7.619059347782926</v>
      </c>
      <c r="AA14" s="47">
        <f t="shared" si="5"/>
        <v>-7.619059347782926</v>
      </c>
      <c r="AB14" s="48">
        <v>-0.55963761839903869</v>
      </c>
      <c r="AC14" s="46">
        <f t="shared" si="6"/>
        <v>24.879143792748909</v>
      </c>
      <c r="AD14" s="47">
        <f t="shared" si="6"/>
        <v>24.879143792748909</v>
      </c>
      <c r="AE14" s="48">
        <v>1.8274309392317276</v>
      </c>
      <c r="AF14" s="49">
        <f t="shared" si="7"/>
        <v>2.3870685576307662</v>
      </c>
      <c r="AG14" s="49">
        <f>100*(AD14-AA14)/'A2. Public Sector Net Debt'!D194</f>
        <v>4.1499940245389171</v>
      </c>
      <c r="AH14" s="50"/>
      <c r="AI14" s="50"/>
      <c r="AJ14" s="53"/>
      <c r="AK14" s="53"/>
      <c r="AL14" s="53"/>
      <c r="AM14" s="53"/>
      <c r="AN14" s="53"/>
      <c r="AO14" s="53"/>
      <c r="AP14" s="53"/>
      <c r="AQ14" s="53"/>
      <c r="AR14" s="53"/>
      <c r="AS14" s="53"/>
      <c r="AT14" s="53"/>
    </row>
    <row r="15" spans="1:46" x14ac:dyDescent="0.55000000000000004">
      <c r="A15" s="39">
        <f t="shared" si="8"/>
        <v>1875</v>
      </c>
      <c r="B15" s="40">
        <v>60</v>
      </c>
      <c r="C15" s="40">
        <v>11.5</v>
      </c>
      <c r="D15" s="40">
        <v>4.2628990509059514</v>
      </c>
      <c r="E15" s="51"/>
      <c r="F15" s="51"/>
      <c r="G15" s="40">
        <v>32.862253105249252</v>
      </c>
      <c r="H15" s="41">
        <f t="shared" si="0"/>
        <v>32.862253105249252</v>
      </c>
      <c r="I15" s="40">
        <v>108.62515215615521</v>
      </c>
      <c r="J15" s="42">
        <f t="shared" si="1"/>
        <v>108.62515215615521</v>
      </c>
      <c r="K15" s="42">
        <f t="shared" si="2"/>
        <v>0</v>
      </c>
      <c r="L15" s="42">
        <v>8.1524261565064222</v>
      </c>
      <c r="M15" s="43">
        <v>4.1499999999999995</v>
      </c>
      <c r="N15" s="43">
        <v>81</v>
      </c>
      <c r="O15" s="43">
        <v>5.75</v>
      </c>
      <c r="P15" s="52"/>
      <c r="Q15" s="43">
        <v>3.87</v>
      </c>
      <c r="R15" s="43">
        <v>5.47984840488453</v>
      </c>
      <c r="S15" s="52"/>
      <c r="T15" s="52"/>
      <c r="U15" s="52"/>
      <c r="V15" s="43">
        <v>100.24984840488455</v>
      </c>
      <c r="W15" s="44">
        <f t="shared" si="3"/>
        <v>100.24984840488455</v>
      </c>
      <c r="X15" s="44">
        <f t="shared" si="4"/>
        <v>0</v>
      </c>
      <c r="Y15" s="45">
        <v>7.5238512453073083</v>
      </c>
      <c r="Z15" s="46">
        <v>-8.3753037512706641</v>
      </c>
      <c r="AA15" s="47">
        <f t="shared" si="5"/>
        <v>-8.3753037512706641</v>
      </c>
      <c r="AB15" s="48">
        <v>-0.62857491119911224</v>
      </c>
      <c r="AC15" s="46">
        <f t="shared" si="6"/>
        <v>24.486949353978588</v>
      </c>
      <c r="AD15" s="47">
        <f t="shared" si="6"/>
        <v>24.486949353978588</v>
      </c>
      <c r="AE15" s="48">
        <v>1.8377700048644876</v>
      </c>
      <c r="AF15" s="49">
        <f t="shared" si="7"/>
        <v>2.4663449160636</v>
      </c>
      <c r="AG15" s="49">
        <f>100*(AD15-AA15)/'A2. Public Sector Net Debt'!D195</f>
        <v>4.1820099311209447</v>
      </c>
      <c r="AH15" s="50"/>
      <c r="AI15" s="50"/>
      <c r="AJ15" s="53"/>
      <c r="AK15" s="53"/>
      <c r="AL15" s="53"/>
      <c r="AM15" s="53"/>
      <c r="AN15" s="53"/>
      <c r="AO15" s="53"/>
      <c r="AP15" s="53"/>
      <c r="AQ15" s="53"/>
      <c r="AR15" s="53"/>
      <c r="AS15" s="53"/>
      <c r="AT15" s="53"/>
    </row>
    <row r="16" spans="1:46" x14ac:dyDescent="0.55000000000000004">
      <c r="A16" s="39">
        <f t="shared" si="8"/>
        <v>1876</v>
      </c>
      <c r="B16" s="40">
        <v>61</v>
      </c>
      <c r="C16" s="40">
        <v>13.5</v>
      </c>
      <c r="D16" s="40">
        <v>4.4262295081967213</v>
      </c>
      <c r="E16" s="51"/>
      <c r="F16" s="51"/>
      <c r="G16" s="40">
        <v>33.226303069966683</v>
      </c>
      <c r="H16" s="41">
        <f t="shared" si="0"/>
        <v>33.226303069966683</v>
      </c>
      <c r="I16" s="40">
        <v>112.1525325781634</v>
      </c>
      <c r="J16" s="42">
        <f t="shared" si="1"/>
        <v>112.1525325781634</v>
      </c>
      <c r="K16" s="42">
        <f t="shared" si="2"/>
        <v>0</v>
      </c>
      <c r="L16" s="42">
        <v>8.5259392232267253</v>
      </c>
      <c r="M16" s="43">
        <v>5</v>
      </c>
      <c r="N16" s="43">
        <v>83</v>
      </c>
      <c r="O16" s="43">
        <v>5.8750000000000009</v>
      </c>
      <c r="P16" s="52"/>
      <c r="Q16" s="43">
        <v>3.66</v>
      </c>
      <c r="R16" s="43">
        <v>5.7332222606416856</v>
      </c>
      <c r="S16" s="52"/>
      <c r="T16" s="52"/>
      <c r="U16" s="52"/>
      <c r="V16" s="43">
        <v>103.26822226064168</v>
      </c>
      <c r="W16" s="44">
        <f t="shared" si="3"/>
        <v>103.26822226064168</v>
      </c>
      <c r="X16" s="44">
        <f t="shared" si="4"/>
        <v>0</v>
      </c>
      <c r="Y16" s="45">
        <v>7.8505457384234711</v>
      </c>
      <c r="Z16" s="46">
        <v>-8.8843103175217237</v>
      </c>
      <c r="AA16" s="47">
        <f t="shared" si="5"/>
        <v>-8.8843103175217237</v>
      </c>
      <c r="AB16" s="48">
        <v>-0.6753934848032549</v>
      </c>
      <c r="AC16" s="46">
        <f t="shared" si="6"/>
        <v>24.341992752444959</v>
      </c>
      <c r="AD16" s="47">
        <f t="shared" si="6"/>
        <v>24.341992752444959</v>
      </c>
      <c r="AE16" s="48">
        <v>1.8505007957348596</v>
      </c>
      <c r="AF16" s="49">
        <f t="shared" si="7"/>
        <v>2.5258942805381146</v>
      </c>
      <c r="AG16" s="49">
        <f>100*(AD16-AA16)/'A2. Public Sector Net Debt'!D196</f>
        <v>4.2197580391728602</v>
      </c>
      <c r="AH16" s="50"/>
      <c r="AI16" s="50"/>
      <c r="AJ16" s="53"/>
      <c r="AK16" s="53"/>
      <c r="AL16" s="53"/>
      <c r="AM16" s="53"/>
      <c r="AN16" s="53"/>
      <c r="AO16" s="53"/>
      <c r="AP16" s="53"/>
      <c r="AQ16" s="53"/>
      <c r="AR16" s="53"/>
      <c r="AS16" s="53"/>
      <c r="AT16" s="53"/>
    </row>
    <row r="17" spans="1:46" x14ac:dyDescent="0.55000000000000004">
      <c r="A17" s="39">
        <f t="shared" si="8"/>
        <v>1877</v>
      </c>
      <c r="B17" s="40">
        <v>62</v>
      </c>
      <c r="C17" s="40">
        <v>16.5</v>
      </c>
      <c r="D17" s="40">
        <v>4.5737704918032787</v>
      </c>
      <c r="E17" s="51"/>
      <c r="F17" s="51"/>
      <c r="G17" s="40">
        <v>33.615353034684112</v>
      </c>
      <c r="H17" s="41">
        <f t="shared" si="0"/>
        <v>33.615353034684112</v>
      </c>
      <c r="I17" s="40">
        <v>116.68912352648738</v>
      </c>
      <c r="J17" s="42">
        <f t="shared" si="1"/>
        <v>116.68912352648738</v>
      </c>
      <c r="K17" s="42">
        <f t="shared" si="2"/>
        <v>0</v>
      </c>
      <c r="L17" s="42">
        <v>8.9731369872211015</v>
      </c>
      <c r="M17" s="43">
        <v>5.6749999999999998</v>
      </c>
      <c r="N17" s="43">
        <v>84</v>
      </c>
      <c r="O17" s="43">
        <v>5.9749999999999996</v>
      </c>
      <c r="P17" s="52"/>
      <c r="Q17" s="43">
        <v>3.54</v>
      </c>
      <c r="R17" s="43">
        <v>5.9884806517558715</v>
      </c>
      <c r="S17" s="52"/>
      <c r="T17" s="52"/>
      <c r="U17" s="52"/>
      <c r="V17" s="43">
        <v>105.17848065175588</v>
      </c>
      <c r="W17" s="44">
        <f t="shared" si="3"/>
        <v>105.17848065175588</v>
      </c>
      <c r="X17" s="44">
        <f t="shared" si="4"/>
        <v>0</v>
      </c>
      <c r="Y17" s="45">
        <v>8.087993863299177</v>
      </c>
      <c r="Z17" s="46">
        <v>-11.510642874731497</v>
      </c>
      <c r="AA17" s="47">
        <f t="shared" si="5"/>
        <v>-11.510642874731497</v>
      </c>
      <c r="AB17" s="48">
        <v>-0.88514312392192318</v>
      </c>
      <c r="AC17" s="46">
        <f t="shared" si="6"/>
        <v>22.104710159952617</v>
      </c>
      <c r="AD17" s="47">
        <f t="shared" si="6"/>
        <v>22.104710159952617</v>
      </c>
      <c r="AE17" s="48">
        <v>1.6998036006590584</v>
      </c>
      <c r="AF17" s="49">
        <f t="shared" si="7"/>
        <v>2.5849467245809814</v>
      </c>
      <c r="AG17" s="49">
        <f>100*(AD17-AA17)/'A2. Public Sector Net Debt'!D197</f>
        <v>4.2505215939225867</v>
      </c>
      <c r="AH17" s="50"/>
      <c r="AI17" s="50"/>
      <c r="AJ17" s="53"/>
      <c r="AK17" s="53"/>
      <c r="AL17" s="53"/>
      <c r="AM17" s="53"/>
      <c r="AN17" s="53"/>
      <c r="AO17" s="53"/>
      <c r="AP17" s="53"/>
      <c r="AQ17" s="53"/>
      <c r="AR17" s="53"/>
      <c r="AS17" s="53"/>
      <c r="AT17" s="53"/>
    </row>
    <row r="18" spans="1:46" x14ac:dyDescent="0.55000000000000004">
      <c r="A18" s="39">
        <f t="shared" si="8"/>
        <v>1878</v>
      </c>
      <c r="B18" s="40">
        <v>64</v>
      </c>
      <c r="C18" s="40">
        <v>17.5</v>
      </c>
      <c r="D18" s="40">
        <v>4.7704918032786887</v>
      </c>
      <c r="E18" s="51"/>
      <c r="F18" s="51"/>
      <c r="G18" s="40">
        <v>34.154402999401533</v>
      </c>
      <c r="H18" s="41">
        <f t="shared" si="0"/>
        <v>34.154402999401533</v>
      </c>
      <c r="I18" s="40">
        <v>120.42489480268023</v>
      </c>
      <c r="J18" s="42">
        <f t="shared" si="1"/>
        <v>120.42489480268023</v>
      </c>
      <c r="K18" s="42">
        <f t="shared" si="2"/>
        <v>0</v>
      </c>
      <c r="L18" s="42">
        <v>9.4419254080124517</v>
      </c>
      <c r="M18" s="43">
        <v>7.9749999999999996</v>
      </c>
      <c r="N18" s="43">
        <v>85</v>
      </c>
      <c r="O18" s="43">
        <v>5.6999999999999993</v>
      </c>
      <c r="P18" s="52"/>
      <c r="Q18" s="43">
        <v>3.37</v>
      </c>
      <c r="R18" s="43">
        <v>6.3102746789447188</v>
      </c>
      <c r="S18" s="52"/>
      <c r="T18" s="52"/>
      <c r="U18" s="52"/>
      <c r="V18" s="43">
        <v>108.35527467894472</v>
      </c>
      <c r="W18" s="44">
        <f t="shared" si="3"/>
        <v>108.35527467894472</v>
      </c>
      <c r="X18" s="44">
        <f t="shared" si="4"/>
        <v>0</v>
      </c>
      <c r="Y18" s="45">
        <v>8.495605686512306</v>
      </c>
      <c r="Z18" s="46">
        <v>-12.069620123735508</v>
      </c>
      <c r="AA18" s="47">
        <f t="shared" si="5"/>
        <v>-12.069620123735508</v>
      </c>
      <c r="AB18" s="48">
        <v>-0.94631972150014565</v>
      </c>
      <c r="AC18" s="46">
        <f t="shared" si="6"/>
        <v>22.084782875666026</v>
      </c>
      <c r="AD18" s="47">
        <f t="shared" si="6"/>
        <v>22.084782875666026</v>
      </c>
      <c r="AE18" s="48">
        <v>1.7315595160440893</v>
      </c>
      <c r="AF18" s="49">
        <f t="shared" si="7"/>
        <v>2.6778792375442348</v>
      </c>
      <c r="AG18" s="49">
        <f>100*(AD18-AA18)/'A2. Public Sector Net Debt'!D198</f>
        <v>4.2851493372933502</v>
      </c>
      <c r="AH18" s="50"/>
      <c r="AI18" s="50"/>
      <c r="AJ18" s="53"/>
      <c r="AK18" s="53"/>
      <c r="AL18" s="53"/>
      <c r="AM18" s="53"/>
      <c r="AN18" s="53"/>
      <c r="AO18" s="53"/>
      <c r="AP18" s="53"/>
      <c r="AQ18" s="53"/>
      <c r="AR18" s="53"/>
      <c r="AS18" s="53"/>
      <c r="AT18" s="53"/>
    </row>
    <row r="19" spans="1:46" x14ac:dyDescent="0.55000000000000004">
      <c r="A19" s="39">
        <f t="shared" si="8"/>
        <v>1879</v>
      </c>
      <c r="B19" s="40">
        <v>69</v>
      </c>
      <c r="C19" s="40">
        <v>15.5</v>
      </c>
      <c r="D19" s="40">
        <v>4.9672131147540988</v>
      </c>
      <c r="E19" s="51"/>
      <c r="F19" s="51"/>
      <c r="G19" s="40">
        <v>34.487194047227113</v>
      </c>
      <c r="H19" s="41">
        <f t="shared" si="0"/>
        <v>34.487194047227113</v>
      </c>
      <c r="I19" s="40">
        <v>123.95440716198121</v>
      </c>
      <c r="J19" s="42">
        <f t="shared" si="1"/>
        <v>123.95440716198121</v>
      </c>
      <c r="K19" s="42">
        <f t="shared" si="2"/>
        <v>0</v>
      </c>
      <c r="L19" s="42">
        <v>10.09871677318252</v>
      </c>
      <c r="M19" s="43">
        <v>9.0749999999999993</v>
      </c>
      <c r="N19" s="43">
        <v>82</v>
      </c>
      <c r="O19" s="43">
        <v>6.0500000000000007</v>
      </c>
      <c r="P19" s="52"/>
      <c r="Q19" s="43">
        <v>3.19</v>
      </c>
      <c r="R19" s="43">
        <v>6.8401752534168061</v>
      </c>
      <c r="S19" s="52"/>
      <c r="T19" s="52"/>
      <c r="U19" s="52"/>
      <c r="V19" s="43">
        <v>107.1551752534168</v>
      </c>
      <c r="W19" s="44">
        <f t="shared" si="3"/>
        <v>107.1551752534168</v>
      </c>
      <c r="X19" s="44">
        <f t="shared" si="4"/>
        <v>0</v>
      </c>
      <c r="Y19" s="45">
        <v>8.730062854892175</v>
      </c>
      <c r="Z19" s="46">
        <v>-16.799231908564405</v>
      </c>
      <c r="AA19" s="47">
        <f t="shared" si="5"/>
        <v>-16.799231908564405</v>
      </c>
      <c r="AB19" s="48">
        <v>-1.3686539182903446</v>
      </c>
      <c r="AC19" s="46">
        <f t="shared" si="6"/>
        <v>17.687962138662709</v>
      </c>
      <c r="AD19" s="47">
        <f t="shared" si="6"/>
        <v>17.687962138662709</v>
      </c>
      <c r="AE19" s="48">
        <v>1.441059854368113</v>
      </c>
      <c r="AF19" s="49">
        <f t="shared" si="7"/>
        <v>2.8097137726584576</v>
      </c>
      <c r="AG19" s="49">
        <f>100*(AD19-AA19)/'A2. Public Sector Net Debt'!D199</f>
        <v>4.2683850176846434</v>
      </c>
      <c r="AH19" s="50"/>
      <c r="AI19" s="50"/>
      <c r="AJ19" s="53"/>
      <c r="AK19" s="53"/>
      <c r="AL19" s="53"/>
      <c r="AM19" s="53"/>
      <c r="AN19" s="53"/>
      <c r="AO19" s="53"/>
      <c r="AP19" s="53"/>
      <c r="AQ19" s="53"/>
      <c r="AR19" s="53"/>
      <c r="AS19" s="53"/>
      <c r="AT19" s="53"/>
    </row>
    <row r="20" spans="1:46" x14ac:dyDescent="0.55000000000000004">
      <c r="A20" s="39">
        <f t="shared" si="8"/>
        <v>1880</v>
      </c>
      <c r="B20" s="40">
        <v>70</v>
      </c>
      <c r="C20" s="40">
        <v>15.5</v>
      </c>
      <c r="D20" s="40">
        <v>5.0935289042277816</v>
      </c>
      <c r="E20" s="51"/>
      <c r="F20" s="51"/>
      <c r="G20" s="40">
        <v>35.54708328987244</v>
      </c>
      <c r="H20" s="41">
        <f t="shared" si="0"/>
        <v>35.54708328987244</v>
      </c>
      <c r="I20" s="40">
        <v>126.14061219410021</v>
      </c>
      <c r="J20" s="42">
        <f t="shared" si="1"/>
        <v>126.14061219410021</v>
      </c>
      <c r="K20" s="42">
        <f t="shared" si="2"/>
        <v>0</v>
      </c>
      <c r="L20" s="42">
        <v>9.6259145151387333</v>
      </c>
      <c r="M20" s="43">
        <v>10.324999999999999</v>
      </c>
      <c r="N20" s="43">
        <v>82</v>
      </c>
      <c r="O20" s="43">
        <v>6.5750000000000002</v>
      </c>
      <c r="P20" s="52"/>
      <c r="Q20" s="43">
        <v>3.5300000000000002</v>
      </c>
      <c r="R20" s="43">
        <v>7.17650712478844</v>
      </c>
      <c r="S20" s="52"/>
      <c r="T20" s="52"/>
      <c r="U20" s="52"/>
      <c r="V20" s="43">
        <v>109.60650712478845</v>
      </c>
      <c r="W20" s="44">
        <f t="shared" si="3"/>
        <v>109.60650712478845</v>
      </c>
      <c r="X20" s="44">
        <f t="shared" si="4"/>
        <v>0</v>
      </c>
      <c r="Y20" s="45">
        <v>8.3641806515309209</v>
      </c>
      <c r="Z20" s="46">
        <v>-16.534105069311767</v>
      </c>
      <c r="AA20" s="47">
        <f t="shared" si="5"/>
        <v>-16.534105069311767</v>
      </c>
      <c r="AB20" s="48">
        <v>-1.2617338636078146</v>
      </c>
      <c r="AC20" s="46">
        <f t="shared" si="6"/>
        <v>19.012978220560672</v>
      </c>
      <c r="AD20" s="47">
        <f t="shared" si="6"/>
        <v>19.012978220560672</v>
      </c>
      <c r="AE20" s="48">
        <v>1.4508991184194648</v>
      </c>
      <c r="AF20" s="49">
        <f t="shared" si="7"/>
        <v>2.7126329820272792</v>
      </c>
      <c r="AG20" s="49">
        <f>100*(AD20-AA20)/'A2. Public Sector Net Debt'!D200</f>
        <v>4.3769163732629321</v>
      </c>
      <c r="AH20" s="50"/>
      <c r="AI20" s="50"/>
      <c r="AJ20" s="53"/>
      <c r="AK20" s="53"/>
      <c r="AL20" s="53"/>
      <c r="AM20" s="53"/>
      <c r="AN20" s="53"/>
      <c r="AO20" s="53"/>
      <c r="AP20" s="53"/>
      <c r="AQ20" s="53"/>
      <c r="AR20" s="53"/>
      <c r="AS20" s="53"/>
      <c r="AT20" s="53"/>
    </row>
    <row r="21" spans="1:46" x14ac:dyDescent="0.55000000000000004">
      <c r="A21" s="39">
        <f t="shared" si="8"/>
        <v>1881</v>
      </c>
      <c r="B21" s="40">
        <v>71</v>
      </c>
      <c r="C21" s="40">
        <v>13.5</v>
      </c>
      <c r="D21" s="40">
        <v>5.2884383088869704</v>
      </c>
      <c r="E21" s="51"/>
      <c r="F21" s="51"/>
      <c r="G21" s="40">
        <v>37.61179585074423</v>
      </c>
      <c r="H21" s="41">
        <f t="shared" si="0"/>
        <v>37.61179585074423</v>
      </c>
      <c r="I21" s="40">
        <v>127.4002341596312</v>
      </c>
      <c r="J21" s="42">
        <f t="shared" si="1"/>
        <v>127.4002341596312</v>
      </c>
      <c r="K21" s="42">
        <f t="shared" si="2"/>
        <v>0</v>
      </c>
      <c r="L21" s="42">
        <v>9.5830914295843073</v>
      </c>
      <c r="M21" s="43">
        <v>10.100000000000001</v>
      </c>
      <c r="N21" s="43">
        <v>85</v>
      </c>
      <c r="O21" s="43">
        <v>6.9999999999999991</v>
      </c>
      <c r="P21" s="52"/>
      <c r="Q21" s="43">
        <v>3.7</v>
      </c>
      <c r="R21" s="43">
        <v>7.4560337161125165</v>
      </c>
      <c r="S21" s="52"/>
      <c r="T21" s="52"/>
      <c r="U21" s="52"/>
      <c r="V21" s="43">
        <v>113.25603371611251</v>
      </c>
      <c r="W21" s="44">
        <f t="shared" si="3"/>
        <v>113.25603371611251</v>
      </c>
      <c r="X21" s="44">
        <f t="shared" si="4"/>
        <v>0</v>
      </c>
      <c r="Y21" s="45">
        <v>8.5191595856383238</v>
      </c>
      <c r="Z21" s="46">
        <v>-14.144200443518685</v>
      </c>
      <c r="AA21" s="47">
        <f t="shared" si="5"/>
        <v>-14.144200443518685</v>
      </c>
      <c r="AB21" s="48">
        <v>-1.0639318439459833</v>
      </c>
      <c r="AC21" s="46">
        <f t="shared" si="6"/>
        <v>23.467595407225545</v>
      </c>
      <c r="AD21" s="47">
        <f t="shared" si="6"/>
        <v>23.467595407225545</v>
      </c>
      <c r="AE21" s="48">
        <v>1.7652409660263859</v>
      </c>
      <c r="AF21" s="49">
        <f t="shared" si="7"/>
        <v>2.829172809972369</v>
      </c>
      <c r="AG21" s="49">
        <f>100*(AD21-AA21)/'A2. Public Sector Net Debt'!D201</f>
        <v>4.6529882863178873</v>
      </c>
      <c r="AH21" s="50"/>
      <c r="AI21" s="50"/>
      <c r="AJ21" s="53"/>
      <c r="AK21" s="53"/>
      <c r="AL21" s="53"/>
      <c r="AM21" s="53"/>
      <c r="AN21" s="53"/>
      <c r="AO21" s="53"/>
      <c r="AP21" s="53"/>
      <c r="AQ21" s="53"/>
      <c r="AR21" s="53"/>
      <c r="AS21" s="53"/>
      <c r="AT21" s="53"/>
    </row>
    <row r="22" spans="1:46" x14ac:dyDescent="0.55000000000000004">
      <c r="A22" s="39">
        <f t="shared" si="8"/>
        <v>1882</v>
      </c>
      <c r="B22" s="40">
        <v>74</v>
      </c>
      <c r="C22" s="40">
        <v>11.5</v>
      </c>
      <c r="D22" s="40">
        <v>5.3849870578084547</v>
      </c>
      <c r="E22" s="51"/>
      <c r="F22" s="51"/>
      <c r="G22" s="40">
        <v>36.653776821471823</v>
      </c>
      <c r="H22" s="41">
        <f t="shared" si="0"/>
        <v>36.653776821471823</v>
      </c>
      <c r="I22" s="40">
        <v>127.53876387928028</v>
      </c>
      <c r="J22" s="42">
        <f t="shared" si="1"/>
        <v>127.53876387928028</v>
      </c>
      <c r="K22" s="42">
        <f t="shared" si="2"/>
        <v>0</v>
      </c>
      <c r="L22" s="42">
        <v>9.3200978511990122</v>
      </c>
      <c r="M22" s="43">
        <v>11.4</v>
      </c>
      <c r="N22" s="43">
        <v>87</v>
      </c>
      <c r="O22" s="43">
        <v>7.25</v>
      </c>
      <c r="P22" s="52"/>
      <c r="Q22" s="43">
        <v>3.72</v>
      </c>
      <c r="R22" s="43">
        <v>7.7445599252640331</v>
      </c>
      <c r="S22" s="52"/>
      <c r="T22" s="52"/>
      <c r="U22" s="52"/>
      <c r="V22" s="43">
        <v>117.11455992526403</v>
      </c>
      <c r="W22" s="44">
        <f t="shared" si="3"/>
        <v>117.11455992526403</v>
      </c>
      <c r="X22" s="44">
        <f t="shared" si="4"/>
        <v>0</v>
      </c>
      <c r="Y22" s="45">
        <v>8.5583325814317188</v>
      </c>
      <c r="Z22" s="46">
        <v>-10.424203954016249</v>
      </c>
      <c r="AA22" s="47">
        <f t="shared" si="5"/>
        <v>-10.424203954016249</v>
      </c>
      <c r="AB22" s="48">
        <v>-0.76176526976729353</v>
      </c>
      <c r="AC22" s="46">
        <f t="shared" si="6"/>
        <v>26.229572867455573</v>
      </c>
      <c r="AD22" s="47">
        <f t="shared" si="6"/>
        <v>26.229572867455573</v>
      </c>
      <c r="AE22" s="48">
        <v>1.9167677205279505</v>
      </c>
      <c r="AF22" s="49">
        <f t="shared" si="7"/>
        <v>2.6785329902952442</v>
      </c>
      <c r="AG22" s="49">
        <f>100*(AD22-AA22)/'A2. Public Sector Net Debt'!D202</f>
        <v>4.5496157866844982</v>
      </c>
      <c r="AH22" s="50"/>
      <c r="AI22" s="50"/>
      <c r="AJ22" s="53"/>
      <c r="AK22" s="53"/>
      <c r="AL22" s="53"/>
      <c r="AM22" s="53"/>
      <c r="AN22" s="53"/>
      <c r="AO22" s="53"/>
      <c r="AP22" s="53"/>
      <c r="AQ22" s="53"/>
      <c r="AR22" s="53"/>
      <c r="AS22" s="53"/>
      <c r="AT22" s="53"/>
    </row>
    <row r="23" spans="1:46" x14ac:dyDescent="0.55000000000000004">
      <c r="A23" s="39">
        <f t="shared" si="8"/>
        <v>1883</v>
      </c>
      <c r="B23" s="40">
        <v>76</v>
      </c>
      <c r="C23" s="40">
        <v>11.5</v>
      </c>
      <c r="D23" s="40">
        <v>5.4833477135461592</v>
      </c>
      <c r="E23" s="51"/>
      <c r="F23" s="51"/>
      <c r="G23" s="40">
        <v>35.586005362134145</v>
      </c>
      <c r="H23" s="41">
        <f t="shared" si="0"/>
        <v>35.586005362134145</v>
      </c>
      <c r="I23" s="40">
        <v>128.56935307568028</v>
      </c>
      <c r="J23" s="42">
        <f t="shared" si="1"/>
        <v>128.56935307568028</v>
      </c>
      <c r="K23" s="42">
        <f t="shared" si="2"/>
        <v>0</v>
      </c>
      <c r="L23" s="42">
        <v>9.3543945596171323</v>
      </c>
      <c r="M23" s="43">
        <v>10.999999999999998</v>
      </c>
      <c r="N23" s="43">
        <v>87</v>
      </c>
      <c r="O23" s="43">
        <v>7.3750000000000009</v>
      </c>
      <c r="P23" s="52"/>
      <c r="Q23" s="43">
        <v>3.52</v>
      </c>
      <c r="R23" s="43">
        <v>8.0349706697725765</v>
      </c>
      <c r="S23" s="52"/>
      <c r="T23" s="52"/>
      <c r="U23" s="52"/>
      <c r="V23" s="43">
        <v>116.92997066977257</v>
      </c>
      <c r="W23" s="44">
        <f t="shared" si="3"/>
        <v>116.92997066977257</v>
      </c>
      <c r="X23" s="44">
        <f t="shared" si="4"/>
        <v>0</v>
      </c>
      <c r="Y23" s="45">
        <v>8.5075413022079864</v>
      </c>
      <c r="Z23" s="46">
        <v>-11.639382405907725</v>
      </c>
      <c r="AA23" s="47">
        <f t="shared" si="5"/>
        <v>-11.639382405907725</v>
      </c>
      <c r="AB23" s="48">
        <v>-0.84685325740914708</v>
      </c>
      <c r="AC23" s="46">
        <f t="shared" si="6"/>
        <v>23.94662295622642</v>
      </c>
      <c r="AD23" s="47">
        <f t="shared" si="6"/>
        <v>23.94662295622642</v>
      </c>
      <c r="AE23" s="48">
        <v>1.7422982549431474</v>
      </c>
      <c r="AF23" s="49">
        <f t="shared" si="7"/>
        <v>2.5891515123522946</v>
      </c>
      <c r="AG23" s="49">
        <f>100*(AD23-AA23)/'A2. Public Sector Net Debt'!D203</f>
        <v>4.3437552370651442</v>
      </c>
      <c r="AH23" s="50"/>
      <c r="AI23" s="50"/>
      <c r="AJ23" s="53"/>
      <c r="AK23" s="53"/>
      <c r="AL23" s="53"/>
      <c r="AM23" s="53"/>
      <c r="AN23" s="53"/>
      <c r="AO23" s="53"/>
      <c r="AP23" s="53"/>
      <c r="AQ23" s="53"/>
      <c r="AR23" s="53"/>
      <c r="AS23" s="53"/>
      <c r="AT23" s="53"/>
    </row>
    <row r="24" spans="1:46" x14ac:dyDescent="0.55000000000000004">
      <c r="A24" s="39">
        <f t="shared" si="8"/>
        <v>1884</v>
      </c>
      <c r="B24" s="40">
        <v>76</v>
      </c>
      <c r="C24" s="40">
        <v>13.5</v>
      </c>
      <c r="D24" s="40">
        <v>5.5817083692838647</v>
      </c>
      <c r="E24" s="51"/>
      <c r="F24" s="51"/>
      <c r="G24" s="40">
        <v>35.398221449032413</v>
      </c>
      <c r="H24" s="41">
        <f t="shared" si="0"/>
        <v>35.398221449032413</v>
      </c>
      <c r="I24" s="40">
        <v>130.47992981831626</v>
      </c>
      <c r="J24" s="42">
        <f t="shared" si="1"/>
        <v>130.47992981831626</v>
      </c>
      <c r="K24" s="42">
        <f t="shared" si="2"/>
        <v>0</v>
      </c>
      <c r="L24" s="42">
        <v>9.7706501355440523</v>
      </c>
      <c r="M24" s="43">
        <v>11.675000000000001</v>
      </c>
      <c r="N24" s="43">
        <v>88</v>
      </c>
      <c r="O24" s="43">
        <v>7.625</v>
      </c>
      <c r="P24" s="52"/>
      <c r="Q24" s="43">
        <v>3.35</v>
      </c>
      <c r="R24" s="43">
        <v>8.2496595208070644</v>
      </c>
      <c r="S24" s="52"/>
      <c r="T24" s="52"/>
      <c r="U24" s="52"/>
      <c r="V24" s="43">
        <v>118.89965952080706</v>
      </c>
      <c r="W24" s="44">
        <f t="shared" si="3"/>
        <v>118.89965952080706</v>
      </c>
      <c r="X24" s="44">
        <f t="shared" si="4"/>
        <v>0</v>
      </c>
      <c r="Y24" s="45">
        <v>8.9034917173141874</v>
      </c>
      <c r="Z24" s="46">
        <v>-11.580270297509202</v>
      </c>
      <c r="AA24" s="47">
        <f t="shared" si="5"/>
        <v>-11.580270297509202</v>
      </c>
      <c r="AB24" s="48">
        <v>-0.86715841822986572</v>
      </c>
      <c r="AC24" s="46">
        <f t="shared" si="6"/>
        <v>23.817951151523211</v>
      </c>
      <c r="AD24" s="47">
        <f t="shared" si="6"/>
        <v>23.817951151523211</v>
      </c>
      <c r="AE24" s="48">
        <v>1.783545315904546</v>
      </c>
      <c r="AF24" s="49">
        <f t="shared" si="7"/>
        <v>2.650703734134412</v>
      </c>
      <c r="AG24" s="49">
        <f>100*(AD24-AA24)/'A2. Public Sector Net Debt'!D204</f>
        <v>4.2456774488714579</v>
      </c>
      <c r="AH24" s="50"/>
      <c r="AI24" s="50"/>
      <c r="AJ24" s="53"/>
      <c r="AK24" s="53"/>
      <c r="AL24" s="53"/>
      <c r="AM24" s="53"/>
      <c r="AN24" s="53"/>
      <c r="AO24" s="53"/>
      <c r="AP24" s="53"/>
      <c r="AQ24" s="53"/>
      <c r="AR24" s="53"/>
      <c r="AS24" s="53"/>
      <c r="AT24" s="53"/>
    </row>
    <row r="25" spans="1:46" x14ac:dyDescent="0.55000000000000004">
      <c r="A25" s="39">
        <f t="shared" si="8"/>
        <v>1885</v>
      </c>
      <c r="B25" s="40">
        <v>83</v>
      </c>
      <c r="C25" s="40">
        <v>12.5</v>
      </c>
      <c r="D25" s="40">
        <v>5.5871440897325275</v>
      </c>
      <c r="E25" s="51"/>
      <c r="F25" s="51"/>
      <c r="G25" s="40">
        <v>31.355203663965725</v>
      </c>
      <c r="H25" s="41">
        <f t="shared" si="0"/>
        <v>31.355203663965725</v>
      </c>
      <c r="I25" s="40">
        <v>132.44234775369824</v>
      </c>
      <c r="J25" s="42">
        <f t="shared" si="1"/>
        <v>132.44234775369824</v>
      </c>
      <c r="K25" s="42">
        <f t="shared" si="2"/>
        <v>0</v>
      </c>
      <c r="L25" s="42">
        <v>10.137751041589366</v>
      </c>
      <c r="M25" s="43">
        <v>14.399999999999999</v>
      </c>
      <c r="N25" s="43">
        <v>87</v>
      </c>
      <c r="O25" s="43">
        <v>7.4750000000000005</v>
      </c>
      <c r="P25" s="52"/>
      <c r="Q25" s="43">
        <v>3.27</v>
      </c>
      <c r="R25" s="43">
        <v>7.8878058007566221</v>
      </c>
      <c r="S25" s="52"/>
      <c r="T25" s="52"/>
      <c r="U25" s="52"/>
      <c r="V25" s="43">
        <v>120.03280580075662</v>
      </c>
      <c r="W25" s="44">
        <f t="shared" si="3"/>
        <v>120.03280580075662</v>
      </c>
      <c r="X25" s="44">
        <f t="shared" si="4"/>
        <v>0</v>
      </c>
      <c r="Y25" s="45">
        <v>9.1878671940677332</v>
      </c>
      <c r="Z25" s="46">
        <v>-12.40954195294163</v>
      </c>
      <c r="AA25" s="47">
        <f t="shared" si="5"/>
        <v>-12.40954195294163</v>
      </c>
      <c r="AB25" s="48">
        <v>-0.94988384752163268</v>
      </c>
      <c r="AC25" s="46">
        <f t="shared" si="6"/>
        <v>18.945661711024094</v>
      </c>
      <c r="AD25" s="47">
        <f t="shared" si="6"/>
        <v>18.945661711024094</v>
      </c>
      <c r="AE25" s="48">
        <v>1.4501887425139754</v>
      </c>
      <c r="AF25" s="49">
        <f t="shared" si="7"/>
        <v>2.4000725900356081</v>
      </c>
      <c r="AG25" s="49">
        <f>100*(AD25-AA25)/'A2. Public Sector Net Debt'!D205</f>
        <v>3.6691192269386659</v>
      </c>
      <c r="AH25" s="50"/>
      <c r="AI25" s="50"/>
      <c r="AJ25" s="53"/>
      <c r="AK25" s="53"/>
      <c r="AL25" s="53"/>
      <c r="AM25" s="53"/>
      <c r="AN25" s="53"/>
      <c r="AO25" s="53"/>
      <c r="AP25" s="53"/>
      <c r="AQ25" s="53"/>
      <c r="AR25" s="53"/>
      <c r="AS25" s="53"/>
      <c r="AT25" s="53"/>
    </row>
    <row r="26" spans="1:46" x14ac:dyDescent="0.55000000000000004">
      <c r="A26" s="39">
        <f t="shared" si="8"/>
        <v>1886</v>
      </c>
      <c r="B26" s="40">
        <v>80</v>
      </c>
      <c r="C26" s="40">
        <v>11.5</v>
      </c>
      <c r="D26" s="40">
        <v>5.7328731665228645</v>
      </c>
      <c r="E26" s="51"/>
      <c r="F26" s="51"/>
      <c r="G26" s="40">
        <v>33.652525876390349</v>
      </c>
      <c r="H26" s="41">
        <f t="shared" si="0"/>
        <v>33.652525876390349</v>
      </c>
      <c r="I26" s="40">
        <v>130.88539904291321</v>
      </c>
      <c r="J26" s="42">
        <f t="shared" si="1"/>
        <v>130.88539904291321</v>
      </c>
      <c r="K26" s="42">
        <f t="shared" si="2"/>
        <v>0</v>
      </c>
      <c r="L26" s="42">
        <v>9.9575989111132195</v>
      </c>
      <c r="M26" s="43">
        <v>15.725000000000001</v>
      </c>
      <c r="N26" s="43">
        <v>87</v>
      </c>
      <c r="O26" s="43">
        <v>7.4</v>
      </c>
      <c r="P26" s="52"/>
      <c r="Q26" s="43">
        <v>3.47</v>
      </c>
      <c r="R26" s="43">
        <v>8.0001008827238369</v>
      </c>
      <c r="S26" s="52"/>
      <c r="T26" s="52"/>
      <c r="U26" s="52"/>
      <c r="V26" s="43">
        <v>121.59510088272384</v>
      </c>
      <c r="W26" s="44">
        <f t="shared" si="3"/>
        <v>121.59510088272384</v>
      </c>
      <c r="X26" s="44">
        <f t="shared" si="4"/>
        <v>0</v>
      </c>
      <c r="Y26" s="45">
        <v>9.2508045435192585</v>
      </c>
      <c r="Z26" s="46">
        <v>-9.290298160189371</v>
      </c>
      <c r="AA26" s="47">
        <f t="shared" si="5"/>
        <v>-9.290298160189371</v>
      </c>
      <c r="AB26" s="48">
        <v>-0.70679436759395908</v>
      </c>
      <c r="AC26" s="46">
        <f t="shared" si="6"/>
        <v>24.362227716200977</v>
      </c>
      <c r="AD26" s="47">
        <f t="shared" si="6"/>
        <v>24.362227716200977</v>
      </c>
      <c r="AE26" s="48">
        <v>1.8534480847599946</v>
      </c>
      <c r="AF26" s="49">
        <f t="shared" si="7"/>
        <v>2.5602424523539535</v>
      </c>
      <c r="AG26" s="49">
        <f>100*(AD26-AA26)/'A2. Public Sector Net Debt'!D206</f>
        <v>3.8586940209591898</v>
      </c>
      <c r="AH26" s="50"/>
      <c r="AI26" s="50"/>
      <c r="AJ26" s="53"/>
      <c r="AK26" s="53"/>
      <c r="AL26" s="53"/>
      <c r="AM26" s="53"/>
      <c r="AN26" s="53"/>
      <c r="AO26" s="53"/>
      <c r="AP26" s="53"/>
      <c r="AQ26" s="53"/>
      <c r="AR26" s="53"/>
      <c r="AS26" s="53"/>
      <c r="AT26" s="53"/>
    </row>
    <row r="27" spans="1:46" x14ac:dyDescent="0.55000000000000004">
      <c r="A27" s="39">
        <f t="shared" si="8"/>
        <v>1887</v>
      </c>
      <c r="B27" s="40">
        <v>78</v>
      </c>
      <c r="C27" s="40">
        <v>12.5</v>
      </c>
      <c r="D27" s="40">
        <v>5.7838654012079376</v>
      </c>
      <c r="E27" s="51"/>
      <c r="F27" s="51"/>
      <c r="G27" s="40">
        <v>32.972295385653652</v>
      </c>
      <c r="H27" s="41">
        <f t="shared" si="0"/>
        <v>32.972295385653652</v>
      </c>
      <c r="I27" s="40">
        <v>129.25616078686159</v>
      </c>
      <c r="J27" s="42">
        <f t="shared" si="1"/>
        <v>129.25616078686159</v>
      </c>
      <c r="K27" s="42">
        <f t="shared" si="2"/>
        <v>0</v>
      </c>
      <c r="L27" s="42">
        <v>9.4663524218613908</v>
      </c>
      <c r="M27" s="43">
        <v>14.775</v>
      </c>
      <c r="N27" s="43">
        <v>88</v>
      </c>
      <c r="O27" s="43">
        <v>8</v>
      </c>
      <c r="P27" s="52"/>
      <c r="Q27" s="43">
        <v>3.6</v>
      </c>
      <c r="R27" s="43">
        <v>8.2228625472887789</v>
      </c>
      <c r="S27" s="52"/>
      <c r="T27" s="52"/>
      <c r="U27" s="52"/>
      <c r="V27" s="43">
        <v>122.59786254728878</v>
      </c>
      <c r="W27" s="44">
        <f t="shared" si="3"/>
        <v>122.59786254728878</v>
      </c>
      <c r="X27" s="44">
        <f t="shared" si="4"/>
        <v>0</v>
      </c>
      <c r="Y27" s="45">
        <v>8.9787176562768778</v>
      </c>
      <c r="Z27" s="46">
        <v>-6.658298239572801</v>
      </c>
      <c r="AA27" s="47">
        <f t="shared" si="5"/>
        <v>-6.658298239572801</v>
      </c>
      <c r="AB27" s="48">
        <v>-0.48763476558451335</v>
      </c>
      <c r="AC27" s="46">
        <f t="shared" si="6"/>
        <v>26.313997146080851</v>
      </c>
      <c r="AD27" s="47">
        <f t="shared" si="6"/>
        <v>26.313997146080851</v>
      </c>
      <c r="AE27" s="48">
        <v>1.9271620717824698</v>
      </c>
      <c r="AF27" s="49">
        <f t="shared" si="7"/>
        <v>2.4147968373669833</v>
      </c>
      <c r="AG27" s="49">
        <f>100*(AD27-AA27)/'A2. Public Sector Net Debt'!D207</f>
        <v>3.7579435612280832</v>
      </c>
      <c r="AH27" s="50"/>
      <c r="AI27" s="50"/>
      <c r="AJ27" s="53"/>
      <c r="AK27" s="53"/>
      <c r="AL27" s="53"/>
      <c r="AM27" s="53"/>
      <c r="AN27" s="53"/>
      <c r="AO27" s="53"/>
      <c r="AP27" s="53"/>
      <c r="AQ27" s="53"/>
      <c r="AR27" s="53"/>
      <c r="AS27" s="53"/>
      <c r="AT27" s="53"/>
    </row>
    <row r="28" spans="1:46" x14ac:dyDescent="0.55000000000000004">
      <c r="A28" s="39">
        <f t="shared" si="8"/>
        <v>1888</v>
      </c>
      <c r="B28" s="40">
        <v>78</v>
      </c>
      <c r="C28" s="40">
        <v>9.5</v>
      </c>
      <c r="D28" s="40">
        <v>5.9277825711820533</v>
      </c>
      <c r="E28" s="51"/>
      <c r="F28" s="51"/>
      <c r="G28" s="40">
        <v>32.215480559200472</v>
      </c>
      <c r="H28" s="41">
        <f t="shared" si="0"/>
        <v>32.215480559200472</v>
      </c>
      <c r="I28" s="40">
        <v>125.64326313038252</v>
      </c>
      <c r="J28" s="42">
        <f t="shared" si="1"/>
        <v>125.64326313038252</v>
      </c>
      <c r="K28" s="42">
        <f t="shared" si="2"/>
        <v>0</v>
      </c>
      <c r="L28" s="42">
        <v>8.8704349780316889</v>
      </c>
      <c r="M28" s="43">
        <v>13.124999999999998</v>
      </c>
      <c r="N28" s="43">
        <v>90</v>
      </c>
      <c r="O28" s="43">
        <v>8.0500000000000007</v>
      </c>
      <c r="P28" s="52"/>
      <c r="Q28" s="43">
        <v>3.95</v>
      </c>
      <c r="R28" s="43">
        <v>8.3174401008827274</v>
      </c>
      <c r="S28" s="52"/>
      <c r="T28" s="52"/>
      <c r="U28" s="52"/>
      <c r="V28" s="43">
        <v>123.44244010088273</v>
      </c>
      <c r="W28" s="44">
        <f t="shared" si="3"/>
        <v>123.44244010088273</v>
      </c>
      <c r="X28" s="44">
        <f t="shared" si="4"/>
        <v>0</v>
      </c>
      <c r="Y28" s="45">
        <v>8.7150565112922997</v>
      </c>
      <c r="Z28" s="46">
        <v>-2.2008230294997837</v>
      </c>
      <c r="AA28" s="47">
        <f t="shared" si="5"/>
        <v>-2.2008230294997837</v>
      </c>
      <c r="AB28" s="48">
        <v>-0.15537846673938988</v>
      </c>
      <c r="AC28" s="46">
        <f t="shared" si="6"/>
        <v>30.014657529700688</v>
      </c>
      <c r="AD28" s="47">
        <f t="shared" si="6"/>
        <v>30.014657529700688</v>
      </c>
      <c r="AE28" s="48">
        <v>2.1190397429332397</v>
      </c>
      <c r="AF28" s="49">
        <f t="shared" si="7"/>
        <v>2.2744182096726298</v>
      </c>
      <c r="AG28" s="49">
        <f>100*(AD28-AA28)/'A2. Public Sector Net Debt'!D208</f>
        <v>3.677451095422148</v>
      </c>
      <c r="AH28" s="50"/>
      <c r="AI28" s="50"/>
      <c r="AJ28" s="53"/>
      <c r="AK28" s="53"/>
      <c r="AL28" s="53"/>
      <c r="AM28" s="53"/>
      <c r="AN28" s="53"/>
      <c r="AO28" s="53"/>
      <c r="AP28" s="53"/>
      <c r="AQ28" s="53"/>
      <c r="AR28" s="53"/>
      <c r="AS28" s="53"/>
      <c r="AT28" s="53"/>
    </row>
    <row r="29" spans="1:46" x14ac:dyDescent="0.55000000000000004">
      <c r="A29" s="39">
        <f t="shared" si="8"/>
        <v>1889</v>
      </c>
      <c r="B29" s="40">
        <v>80</v>
      </c>
      <c r="C29" s="40">
        <v>9.5</v>
      </c>
      <c r="D29" s="40">
        <v>5.9295944779982737</v>
      </c>
      <c r="E29" s="51"/>
      <c r="F29" s="51"/>
      <c r="G29" s="40">
        <v>31.651122371149871</v>
      </c>
      <c r="H29" s="41">
        <f t="shared" si="0"/>
        <v>31.651122371149871</v>
      </c>
      <c r="I29" s="40">
        <v>127.08071684914815</v>
      </c>
      <c r="J29" s="42">
        <f t="shared" si="1"/>
        <v>127.08071684914815</v>
      </c>
      <c r="K29" s="42">
        <f t="shared" si="2"/>
        <v>0</v>
      </c>
      <c r="L29" s="42">
        <v>8.5321865924160267</v>
      </c>
      <c r="M29" s="43">
        <v>12.775000000000002</v>
      </c>
      <c r="N29" s="43">
        <v>93</v>
      </c>
      <c r="O29" s="43">
        <v>8.8249999999999993</v>
      </c>
      <c r="P29" s="52"/>
      <c r="Q29" s="43">
        <v>4</v>
      </c>
      <c r="R29" s="43">
        <v>8.413278688524592</v>
      </c>
      <c r="S29" s="52"/>
      <c r="T29" s="52"/>
      <c r="U29" s="52"/>
      <c r="V29" s="43">
        <v>127.01327868852461</v>
      </c>
      <c r="W29" s="44">
        <f t="shared" si="3"/>
        <v>127.01327868852461</v>
      </c>
      <c r="X29" s="44">
        <f t="shared" si="4"/>
        <v>1.7763568394002505E-14</v>
      </c>
      <c r="Y29" s="45">
        <v>8.5276588010708441</v>
      </c>
      <c r="Z29" s="46">
        <v>-6.7438160623542132E-2</v>
      </c>
      <c r="AA29" s="47">
        <f t="shared" si="5"/>
        <v>-6.7438160623542132E-2</v>
      </c>
      <c r="AB29" s="48">
        <v>-4.5277913451842611E-3</v>
      </c>
      <c r="AC29" s="46">
        <f t="shared" si="6"/>
        <v>31.583684210526329</v>
      </c>
      <c r="AD29" s="47">
        <f t="shared" si="6"/>
        <v>31.583684210526329</v>
      </c>
      <c r="AE29" s="48">
        <v>2.1205253923775054</v>
      </c>
      <c r="AF29" s="49">
        <f t="shared" si="7"/>
        <v>2.1250531837226898</v>
      </c>
      <c r="AG29" s="49">
        <f>100*(AD29-AA29)/'A2. Public Sector Net Debt'!D209</f>
        <v>3.6096029134848848</v>
      </c>
      <c r="AH29" s="50"/>
      <c r="AI29" s="50"/>
      <c r="AJ29" s="53"/>
      <c r="AK29" s="53"/>
      <c r="AL29" s="53"/>
      <c r="AM29" s="53"/>
      <c r="AN29" s="53"/>
      <c r="AO29" s="53"/>
      <c r="AP29" s="53"/>
      <c r="AQ29" s="53"/>
      <c r="AR29" s="53"/>
      <c r="AS29" s="53"/>
      <c r="AT29" s="53"/>
    </row>
    <row r="30" spans="1:46" x14ac:dyDescent="0.55000000000000004">
      <c r="A30" s="39">
        <f t="shared" si="8"/>
        <v>1890</v>
      </c>
      <c r="B30" s="40">
        <v>85</v>
      </c>
      <c r="C30" s="40">
        <v>10</v>
      </c>
      <c r="D30" s="40">
        <v>5.9787748058671255</v>
      </c>
      <c r="E30" s="51"/>
      <c r="F30" s="51"/>
      <c r="G30" s="40">
        <v>31.173785291973697</v>
      </c>
      <c r="H30" s="41">
        <f t="shared" si="0"/>
        <v>31.173785291973697</v>
      </c>
      <c r="I30" s="40">
        <v>132.15256009784082</v>
      </c>
      <c r="J30" s="42">
        <f t="shared" si="1"/>
        <v>132.15256009784082</v>
      </c>
      <c r="K30" s="42">
        <f t="shared" si="2"/>
        <v>0</v>
      </c>
      <c r="L30" s="42">
        <v>8.6689971791888496</v>
      </c>
      <c r="M30" s="43">
        <v>13.175000000000001</v>
      </c>
      <c r="N30" s="43">
        <v>95</v>
      </c>
      <c r="O30" s="43">
        <v>9.7000000000000011</v>
      </c>
      <c r="P30" s="52"/>
      <c r="Q30" s="43">
        <v>5</v>
      </c>
      <c r="R30" s="43">
        <v>8.6222950819672146</v>
      </c>
      <c r="S30" s="52"/>
      <c r="T30" s="52"/>
      <c r="U30" s="52"/>
      <c r="V30" s="43">
        <v>131.4972950819672</v>
      </c>
      <c r="W30" s="44">
        <f t="shared" si="3"/>
        <v>131.4972950819672</v>
      </c>
      <c r="X30" s="44">
        <f t="shared" si="4"/>
        <v>-1.7763568394002505E-14</v>
      </c>
      <c r="Y30" s="45">
        <v>8.6260128391955586</v>
      </c>
      <c r="Z30" s="46">
        <v>-0.65526501587361174</v>
      </c>
      <c r="AA30" s="47">
        <f t="shared" si="5"/>
        <v>-0.65526501587361174</v>
      </c>
      <c r="AB30" s="48">
        <v>-4.2984339993291487E-2</v>
      </c>
      <c r="AC30" s="46">
        <f t="shared" si="6"/>
        <v>30.518520276100084</v>
      </c>
      <c r="AD30" s="47">
        <f t="shared" si="6"/>
        <v>30.518520276100084</v>
      </c>
      <c r="AE30" s="48">
        <v>2.0019662577149875</v>
      </c>
      <c r="AF30" s="49">
        <f t="shared" si="7"/>
        <v>2.0449505977082789</v>
      </c>
      <c r="AG30" s="49">
        <f>100*(AD30-AA30)/'A2. Public Sector Net Debt'!D210</f>
        <v>3.560357166503251</v>
      </c>
      <c r="AH30" s="50"/>
      <c r="AI30" s="50"/>
      <c r="AJ30" s="53"/>
      <c r="AK30" s="53"/>
      <c r="AL30" s="53"/>
      <c r="AM30" s="53"/>
      <c r="AN30" s="53"/>
      <c r="AO30" s="53"/>
      <c r="AP30" s="53"/>
      <c r="AQ30" s="53"/>
      <c r="AR30" s="53"/>
      <c r="AS30" s="53"/>
      <c r="AT30" s="53"/>
    </row>
    <row r="31" spans="1:46" x14ac:dyDescent="0.55000000000000004">
      <c r="A31" s="39">
        <f t="shared" si="8"/>
        <v>1891</v>
      </c>
      <c r="B31" s="40">
        <v>87</v>
      </c>
      <c r="C31" s="40">
        <v>14</v>
      </c>
      <c r="D31" s="40">
        <v>6.1736842105263152</v>
      </c>
      <c r="E31" s="51"/>
      <c r="F31" s="51"/>
      <c r="G31" s="40">
        <v>30.950108506349505</v>
      </c>
      <c r="H31" s="41">
        <f t="shared" si="0"/>
        <v>30.950108506349505</v>
      </c>
      <c r="I31" s="40">
        <v>138.12379271687581</v>
      </c>
      <c r="J31" s="42">
        <f t="shared" si="1"/>
        <v>138.12379271687581</v>
      </c>
      <c r="K31" s="42">
        <f t="shared" si="2"/>
        <v>0</v>
      </c>
      <c r="L31" s="42">
        <v>9.0429045123712619</v>
      </c>
      <c r="M31" s="43">
        <v>13.675000000000001</v>
      </c>
      <c r="N31" s="43">
        <v>96</v>
      </c>
      <c r="O31" s="43">
        <v>10.799999999999999</v>
      </c>
      <c r="P31" s="52"/>
      <c r="Q31" s="43">
        <v>5</v>
      </c>
      <c r="R31" s="43">
        <v>8.6070365699873914</v>
      </c>
      <c r="S31" s="52"/>
      <c r="T31" s="52"/>
      <c r="U31" s="52"/>
      <c r="V31" s="43">
        <v>134.08203656998739</v>
      </c>
      <c r="W31" s="44">
        <f t="shared" si="3"/>
        <v>134.08203656998739</v>
      </c>
      <c r="X31" s="44">
        <f t="shared" si="4"/>
        <v>0</v>
      </c>
      <c r="Y31" s="45">
        <v>8.7782924989036069</v>
      </c>
      <c r="Z31" s="46">
        <v>-4.041756146888444</v>
      </c>
      <c r="AA31" s="47">
        <f t="shared" si="5"/>
        <v>-4.041756146888444</v>
      </c>
      <c r="AB31" s="48">
        <v>-0.26461201346765695</v>
      </c>
      <c r="AC31" s="46">
        <f t="shared" si="6"/>
        <v>26.908352359461063</v>
      </c>
      <c r="AD31" s="47">
        <f t="shared" si="6"/>
        <v>26.908352359461063</v>
      </c>
      <c r="AE31" s="48">
        <v>1.7616781018359382</v>
      </c>
      <c r="AF31" s="49">
        <f t="shared" si="7"/>
        <v>2.026290115303595</v>
      </c>
      <c r="AG31" s="49">
        <f>100*(AD31-AA31)/'A2. Public Sector Net Debt'!D211</f>
        <v>3.5531289837020661</v>
      </c>
      <c r="AH31" s="50"/>
      <c r="AI31" s="50"/>
      <c r="AJ31" s="53"/>
      <c r="AK31" s="53"/>
      <c r="AL31" s="53"/>
      <c r="AM31" s="53"/>
      <c r="AN31" s="53"/>
      <c r="AO31" s="53"/>
      <c r="AP31" s="53"/>
      <c r="AQ31" s="53"/>
      <c r="AR31" s="53"/>
      <c r="AS31" s="53"/>
      <c r="AT31" s="53"/>
    </row>
    <row r="32" spans="1:46" x14ac:dyDescent="0.55000000000000004">
      <c r="A32" s="39">
        <f t="shared" si="8"/>
        <v>1892</v>
      </c>
      <c r="B32" s="40">
        <v>87</v>
      </c>
      <c r="C32" s="40">
        <v>14</v>
      </c>
      <c r="D32" s="40">
        <v>6.7110440034512511</v>
      </c>
      <c r="E32" s="51"/>
      <c r="F32" s="51"/>
      <c r="G32" s="40">
        <v>31.001348970688596</v>
      </c>
      <c r="H32" s="41">
        <f t="shared" si="0"/>
        <v>31.001348970688596</v>
      </c>
      <c r="I32" s="40">
        <v>138.71239297413985</v>
      </c>
      <c r="J32" s="42">
        <f t="shared" si="1"/>
        <v>138.71239297413985</v>
      </c>
      <c r="K32" s="42">
        <f t="shared" si="2"/>
        <v>0</v>
      </c>
      <c r="L32" s="42">
        <v>9.3006472711353023</v>
      </c>
      <c r="M32" s="43">
        <v>13.574999999999999</v>
      </c>
      <c r="N32" s="43">
        <v>97</v>
      </c>
      <c r="O32" s="43">
        <v>10.799999999999999</v>
      </c>
      <c r="P32" s="52"/>
      <c r="Q32" s="43">
        <v>5</v>
      </c>
      <c r="R32" s="43">
        <v>8.9717906683480475</v>
      </c>
      <c r="S32" s="52"/>
      <c r="T32" s="52"/>
      <c r="U32" s="52"/>
      <c r="V32" s="43">
        <v>135.34679066834806</v>
      </c>
      <c r="W32" s="44">
        <f t="shared" si="3"/>
        <v>135.34679066834806</v>
      </c>
      <c r="X32" s="44">
        <f t="shared" si="4"/>
        <v>1.7763568394002505E-14</v>
      </c>
      <c r="Y32" s="45">
        <v>9.0749840897141247</v>
      </c>
      <c r="Z32" s="46">
        <v>-3.3656023057917945</v>
      </c>
      <c r="AA32" s="47">
        <f t="shared" si="5"/>
        <v>-3.3656023057917945</v>
      </c>
      <c r="AB32" s="48">
        <v>-0.22566318142117858</v>
      </c>
      <c r="AC32" s="46">
        <f t="shared" si="6"/>
        <v>27.6357466648968</v>
      </c>
      <c r="AD32" s="47">
        <f t="shared" si="6"/>
        <v>27.6357466648968</v>
      </c>
      <c r="AE32" s="48">
        <v>1.8529730926967509</v>
      </c>
      <c r="AF32" s="49">
        <f t="shared" si="7"/>
        <v>2.0786362741179296</v>
      </c>
      <c r="AG32" s="49">
        <f>100*(AD32-AA32)/'A2. Public Sector Net Debt'!D212</f>
        <v>3.5441425252839989</v>
      </c>
      <c r="AH32" s="50"/>
      <c r="AI32" s="50"/>
      <c r="AJ32" s="53"/>
      <c r="AK32" s="53"/>
      <c r="AL32" s="53"/>
      <c r="AM32" s="53"/>
      <c r="AN32" s="53"/>
      <c r="AO32" s="53"/>
      <c r="AP32" s="53"/>
      <c r="AQ32" s="53"/>
      <c r="AR32" s="53"/>
      <c r="AS32" s="53"/>
      <c r="AT32" s="53"/>
    </row>
    <row r="33" spans="1:46" x14ac:dyDescent="0.55000000000000004">
      <c r="A33" s="39">
        <f t="shared" si="8"/>
        <v>1893</v>
      </c>
      <c r="B33" s="40">
        <v>89</v>
      </c>
      <c r="C33" s="40">
        <v>18</v>
      </c>
      <c r="D33" s="40">
        <v>7.7875754961173422</v>
      </c>
      <c r="E33" s="51"/>
      <c r="F33" s="51"/>
      <c r="G33" s="40">
        <v>31.221908448578187</v>
      </c>
      <c r="H33" s="41">
        <f t="shared" si="0"/>
        <v>31.221908448578187</v>
      </c>
      <c r="I33" s="40">
        <v>146.00948394469552</v>
      </c>
      <c r="J33" s="42">
        <f t="shared" si="1"/>
        <v>146.00948394469552</v>
      </c>
      <c r="K33" s="42">
        <f t="shared" si="2"/>
        <v>0</v>
      </c>
      <c r="L33" s="42">
        <v>9.7964847679953611</v>
      </c>
      <c r="M33" s="43">
        <v>14.774999999999999</v>
      </c>
      <c r="N33" s="43">
        <v>98</v>
      </c>
      <c r="O33" s="43">
        <v>10.100000000000001</v>
      </c>
      <c r="P33" s="52"/>
      <c r="Q33" s="43">
        <v>6</v>
      </c>
      <c r="R33" s="43">
        <v>9.2681336696090835</v>
      </c>
      <c r="S33" s="52"/>
      <c r="T33" s="52"/>
      <c r="U33" s="52"/>
      <c r="V33" s="43">
        <v>138.14313366960909</v>
      </c>
      <c r="W33" s="44">
        <f t="shared" si="3"/>
        <v>138.14313366960909</v>
      </c>
      <c r="X33" s="44">
        <f t="shared" si="4"/>
        <v>0</v>
      </c>
      <c r="Y33" s="45">
        <v>9.2686931576997633</v>
      </c>
      <c r="Z33" s="46">
        <v>-7.8663502750864254</v>
      </c>
      <c r="AA33" s="47">
        <f t="shared" si="5"/>
        <v>-7.8663502750864254</v>
      </c>
      <c r="AB33" s="48">
        <v>-0.52779161029559929</v>
      </c>
      <c r="AC33" s="46">
        <f t="shared" si="6"/>
        <v>23.355558173491762</v>
      </c>
      <c r="AD33" s="47">
        <f t="shared" si="6"/>
        <v>23.355558173491762</v>
      </c>
      <c r="AE33" s="48">
        <v>1.5670377273664351</v>
      </c>
      <c r="AF33" s="49">
        <f t="shared" si="7"/>
        <v>2.0948293376620342</v>
      </c>
      <c r="AG33" s="49">
        <f>100*(AD33-AA33)/'A2. Public Sector Net Debt'!D213</f>
        <v>3.5352886621651978</v>
      </c>
      <c r="AH33" s="50"/>
      <c r="AI33" s="50"/>
      <c r="AJ33" s="53"/>
      <c r="AK33" s="53"/>
      <c r="AL33" s="53"/>
      <c r="AM33" s="53"/>
      <c r="AN33" s="53"/>
      <c r="AO33" s="53"/>
      <c r="AP33" s="53"/>
      <c r="AQ33" s="53"/>
      <c r="AR33" s="53"/>
      <c r="AS33" s="53"/>
      <c r="AT33" s="53"/>
    </row>
    <row r="34" spans="1:46" x14ac:dyDescent="0.55000000000000004">
      <c r="A34" s="39">
        <f t="shared" si="8"/>
        <v>1894</v>
      </c>
      <c r="B34" s="40">
        <v>91</v>
      </c>
      <c r="C34" s="40">
        <v>17</v>
      </c>
      <c r="D34" s="40">
        <v>8.1597929249352887</v>
      </c>
      <c r="E34" s="51"/>
      <c r="F34" s="51"/>
      <c r="G34" s="40">
        <v>31.536366673187345</v>
      </c>
      <c r="H34" s="41">
        <f t="shared" si="0"/>
        <v>31.536366673187345</v>
      </c>
      <c r="I34" s="40">
        <v>147.69615959812262</v>
      </c>
      <c r="J34" s="42">
        <f t="shared" si="1"/>
        <v>147.69615959812262</v>
      </c>
      <c r="K34" s="42">
        <f t="shared" si="2"/>
        <v>0</v>
      </c>
      <c r="L34" s="42">
        <v>9.4228395215450735</v>
      </c>
      <c r="M34" s="43">
        <v>15.5</v>
      </c>
      <c r="N34" s="43">
        <v>102</v>
      </c>
      <c r="O34" s="43">
        <v>10.65</v>
      </c>
      <c r="P34" s="52"/>
      <c r="Q34" s="43">
        <v>6</v>
      </c>
      <c r="R34" s="43">
        <v>9.7896973518285009</v>
      </c>
      <c r="S34" s="52"/>
      <c r="T34" s="52"/>
      <c r="U34" s="52"/>
      <c r="V34" s="43">
        <v>143.9396973518285</v>
      </c>
      <c r="W34" s="44">
        <f t="shared" si="3"/>
        <v>143.9396973518285</v>
      </c>
      <c r="X34" s="44">
        <f t="shared" si="4"/>
        <v>0</v>
      </c>
      <c r="Y34" s="45">
        <v>9.1831816928521324</v>
      </c>
      <c r="Z34" s="46">
        <v>-3.7564622462941255</v>
      </c>
      <c r="AA34" s="47">
        <f t="shared" si="5"/>
        <v>-3.7564622462941255</v>
      </c>
      <c r="AB34" s="48">
        <v>-0.23965782869294186</v>
      </c>
      <c r="AC34" s="46">
        <f t="shared" si="6"/>
        <v>27.779904426893218</v>
      </c>
      <c r="AD34" s="47">
        <f t="shared" si="6"/>
        <v>27.779904426893218</v>
      </c>
      <c r="AE34" s="48">
        <v>1.7723249003273454</v>
      </c>
      <c r="AF34" s="49">
        <f t="shared" si="7"/>
        <v>2.0119827290202874</v>
      </c>
      <c r="AG34" s="49">
        <f>100*(AD34-AA34)/'A2. Public Sector Net Debt'!D214</f>
        <v>3.5343849808557897</v>
      </c>
      <c r="AH34" s="50"/>
      <c r="AI34" s="50"/>
      <c r="AJ34" s="53"/>
      <c r="AK34" s="53"/>
      <c r="AL34" s="53"/>
      <c r="AM34" s="53"/>
      <c r="AN34" s="53"/>
      <c r="AO34" s="53"/>
      <c r="AP34" s="53"/>
      <c r="AQ34" s="53"/>
      <c r="AR34" s="53"/>
      <c r="AS34" s="53"/>
      <c r="AT34" s="53"/>
    </row>
    <row r="35" spans="1:46" x14ac:dyDescent="0.55000000000000004">
      <c r="A35" s="39">
        <f t="shared" si="8"/>
        <v>1895</v>
      </c>
      <c r="B35" s="40">
        <v>97</v>
      </c>
      <c r="C35" s="40">
        <v>17</v>
      </c>
      <c r="D35" s="40">
        <v>8.4828300258843825</v>
      </c>
      <c r="E35" s="51"/>
      <c r="F35" s="51"/>
      <c r="G35" s="40">
        <v>31.433691841635962</v>
      </c>
      <c r="H35" s="41">
        <f t="shared" si="0"/>
        <v>31.433691841635962</v>
      </c>
      <c r="I35" s="40">
        <v>153.91652186752034</v>
      </c>
      <c r="J35" s="42">
        <f t="shared" si="1"/>
        <v>153.91652186752034</v>
      </c>
      <c r="K35" s="42">
        <f t="shared" si="2"/>
        <v>0</v>
      </c>
      <c r="L35" s="42">
        <v>9.6052108794928941</v>
      </c>
      <c r="M35" s="43">
        <v>15.975000000000001</v>
      </c>
      <c r="N35" s="43">
        <v>107</v>
      </c>
      <c r="O35" s="43">
        <v>13.299999999999999</v>
      </c>
      <c r="P35" s="52"/>
      <c r="Q35" s="43">
        <v>6</v>
      </c>
      <c r="R35" s="43">
        <v>10.531059268600254</v>
      </c>
      <c r="S35" s="52"/>
      <c r="T35" s="52"/>
      <c r="U35" s="52"/>
      <c r="V35" s="43">
        <v>152.80605926860025</v>
      </c>
      <c r="W35" s="44">
        <f t="shared" si="3"/>
        <v>152.80605926860025</v>
      </c>
      <c r="X35" s="44">
        <f t="shared" si="4"/>
        <v>0</v>
      </c>
      <c r="Y35" s="45">
        <v>9.5359120978741281</v>
      </c>
      <c r="Z35" s="46">
        <v>-1.1104625989201065</v>
      </c>
      <c r="AA35" s="47">
        <f t="shared" si="5"/>
        <v>-1.1104625989201065</v>
      </c>
      <c r="AB35" s="48">
        <v>-6.9298781618766306E-2</v>
      </c>
      <c r="AC35" s="46">
        <f t="shared" si="6"/>
        <v>30.323229242715854</v>
      </c>
      <c r="AD35" s="47">
        <f t="shared" si="6"/>
        <v>30.323229242715854</v>
      </c>
      <c r="AE35" s="48">
        <v>1.8923310369122475</v>
      </c>
      <c r="AF35" s="49">
        <f t="shared" si="7"/>
        <v>1.9616298185310137</v>
      </c>
      <c r="AG35" s="49">
        <f>100*(AD35-AA35)/'A2. Public Sector Net Debt'!D215</f>
        <v>3.4985359058986458</v>
      </c>
      <c r="AH35" s="50"/>
      <c r="AI35" s="50"/>
      <c r="AJ35" s="53"/>
      <c r="AK35" s="53"/>
      <c r="AL35" s="53"/>
      <c r="AM35" s="53"/>
      <c r="AN35" s="53"/>
      <c r="AO35" s="53"/>
      <c r="AP35" s="53"/>
      <c r="AQ35" s="53"/>
      <c r="AR35" s="53"/>
      <c r="AS35" s="53"/>
      <c r="AT35" s="53"/>
    </row>
    <row r="36" spans="1:46" x14ac:dyDescent="0.55000000000000004">
      <c r="A36" s="39">
        <f t="shared" si="8"/>
        <v>1896</v>
      </c>
      <c r="B36" s="40">
        <v>102</v>
      </c>
      <c r="C36" s="40">
        <v>18.5</v>
      </c>
      <c r="D36" s="40">
        <v>8.812942191544435</v>
      </c>
      <c r="E36" s="51"/>
      <c r="F36" s="51"/>
      <c r="G36" s="40">
        <v>32.210262564647913</v>
      </c>
      <c r="H36" s="41">
        <f t="shared" si="0"/>
        <v>32.210262564647913</v>
      </c>
      <c r="I36" s="40">
        <v>161.52320475619234</v>
      </c>
      <c r="J36" s="42">
        <f t="shared" si="1"/>
        <v>161.52320475619234</v>
      </c>
      <c r="K36" s="42">
        <f t="shared" si="2"/>
        <v>0</v>
      </c>
      <c r="L36" s="42">
        <v>9.7689934256865509</v>
      </c>
      <c r="M36" s="43">
        <v>16.549999999999997</v>
      </c>
      <c r="N36" s="43">
        <v>111</v>
      </c>
      <c r="O36" s="43">
        <v>14.025</v>
      </c>
      <c r="P36" s="52"/>
      <c r="Q36" s="43">
        <v>6</v>
      </c>
      <c r="R36" s="43">
        <v>10.877843631778058</v>
      </c>
      <c r="S36" s="52"/>
      <c r="T36" s="52"/>
      <c r="U36" s="52"/>
      <c r="V36" s="43">
        <v>158.45284363177808</v>
      </c>
      <c r="W36" s="44">
        <f t="shared" si="3"/>
        <v>158.45284363177808</v>
      </c>
      <c r="X36" s="44">
        <f t="shared" si="4"/>
        <v>0</v>
      </c>
      <c r="Y36" s="45">
        <v>9.5832966542278584</v>
      </c>
      <c r="Z36" s="46">
        <v>-3.0703611244142675</v>
      </c>
      <c r="AA36" s="47">
        <f t="shared" si="5"/>
        <v>-3.0703611244142675</v>
      </c>
      <c r="AB36" s="48">
        <v>-0.18569677145869437</v>
      </c>
      <c r="AC36" s="46">
        <f t="shared" si="6"/>
        <v>29.139901440233643</v>
      </c>
      <c r="AD36" s="47">
        <f t="shared" si="6"/>
        <v>29.139901440233643</v>
      </c>
      <c r="AE36" s="48">
        <v>1.7623938679552678</v>
      </c>
      <c r="AF36" s="49">
        <f t="shared" si="7"/>
        <v>1.9480906394139621</v>
      </c>
      <c r="AG36" s="49">
        <f>100*(AD36-AA36)/'A2. Public Sector Net Debt'!D216</f>
        <v>3.5740530071816936</v>
      </c>
      <c r="AH36" s="50"/>
      <c r="AI36" s="50"/>
      <c r="AJ36" s="53"/>
      <c r="AK36" s="53"/>
      <c r="AL36" s="53"/>
      <c r="AM36" s="53"/>
      <c r="AN36" s="53"/>
      <c r="AO36" s="53"/>
      <c r="AP36" s="53"/>
      <c r="AQ36" s="53"/>
      <c r="AR36" s="53"/>
      <c r="AS36" s="53"/>
      <c r="AT36" s="53"/>
    </row>
    <row r="37" spans="1:46" x14ac:dyDescent="0.55000000000000004">
      <c r="A37" s="39">
        <f t="shared" si="8"/>
        <v>1897</v>
      </c>
      <c r="B37" s="40">
        <v>106</v>
      </c>
      <c r="C37" s="40">
        <v>21</v>
      </c>
      <c r="D37" s="40">
        <v>9.0938740293356339</v>
      </c>
      <c r="E37" s="51"/>
      <c r="F37" s="51"/>
      <c r="G37" s="40">
        <v>32.658208298127349</v>
      </c>
      <c r="H37" s="41">
        <f t="shared" si="0"/>
        <v>32.658208298127349</v>
      </c>
      <c r="I37" s="40">
        <v>168.75208232746297</v>
      </c>
      <c r="J37" s="42">
        <f t="shared" si="1"/>
        <v>168.75208232746297</v>
      </c>
      <c r="K37" s="42">
        <f t="shared" si="2"/>
        <v>0</v>
      </c>
      <c r="L37" s="42">
        <v>9.9592400214890979</v>
      </c>
      <c r="M37" s="43">
        <v>17.150000000000002</v>
      </c>
      <c r="N37" s="43">
        <v>113</v>
      </c>
      <c r="O37" s="43">
        <v>14.975000000000001</v>
      </c>
      <c r="P37" s="52"/>
      <c r="Q37" s="43">
        <v>6</v>
      </c>
      <c r="R37" s="43">
        <v>11.212017654476673</v>
      </c>
      <c r="S37" s="52"/>
      <c r="T37" s="52"/>
      <c r="U37" s="52"/>
      <c r="V37" s="43">
        <v>162.33701765447668</v>
      </c>
      <c r="W37" s="44">
        <f t="shared" si="3"/>
        <v>162.33701765447668</v>
      </c>
      <c r="X37" s="44">
        <f t="shared" si="4"/>
        <v>0</v>
      </c>
      <c r="Y37" s="45">
        <v>9.5806422113141156</v>
      </c>
      <c r="Z37" s="46">
        <v>-6.4150646729862828</v>
      </c>
      <c r="AA37" s="47">
        <f t="shared" si="5"/>
        <v>-6.4150646729862828</v>
      </c>
      <c r="AB37" s="48">
        <v>-0.37859781017498267</v>
      </c>
      <c r="AC37" s="46">
        <f t="shared" si="6"/>
        <v>26.243143625141066</v>
      </c>
      <c r="AD37" s="47">
        <f t="shared" si="6"/>
        <v>26.243143625141066</v>
      </c>
      <c r="AE37" s="48">
        <v>1.5487913552024775</v>
      </c>
      <c r="AF37" s="49">
        <f t="shared" si="7"/>
        <v>1.9273891653774602</v>
      </c>
      <c r="AG37" s="49">
        <f>100*(AD37-AA37)/'A2. Public Sector Net Debt'!D217</f>
        <v>3.6017865911219427</v>
      </c>
      <c r="AH37" s="50"/>
      <c r="AI37" s="50"/>
      <c r="AJ37" s="53"/>
      <c r="AK37" s="53"/>
      <c r="AL37" s="53"/>
      <c r="AM37" s="53"/>
      <c r="AN37" s="53"/>
      <c r="AO37" s="53"/>
      <c r="AP37" s="53"/>
      <c r="AQ37" s="53"/>
      <c r="AR37" s="53"/>
      <c r="AS37" s="53"/>
      <c r="AT37" s="53"/>
    </row>
    <row r="38" spans="1:46" x14ac:dyDescent="0.55000000000000004">
      <c r="A38" s="39">
        <f t="shared" si="8"/>
        <v>1898</v>
      </c>
      <c r="B38" s="40">
        <v>112</v>
      </c>
      <c r="C38" s="40">
        <v>26</v>
      </c>
      <c r="D38" s="40">
        <v>9.6136324417601386</v>
      </c>
      <c r="E38" s="51"/>
      <c r="F38" s="51"/>
      <c r="G38" s="40">
        <v>32.882950143253822</v>
      </c>
      <c r="H38" s="41">
        <f t="shared" si="0"/>
        <v>32.882950143253822</v>
      </c>
      <c r="I38" s="40">
        <v>180.49658258501395</v>
      </c>
      <c r="J38" s="42">
        <f t="shared" si="1"/>
        <v>180.49658258501395</v>
      </c>
      <c r="K38" s="42">
        <f t="shared" si="2"/>
        <v>0</v>
      </c>
      <c r="L38" s="42">
        <v>10.115098667560227</v>
      </c>
      <c r="M38" s="43">
        <v>17.824999999999999</v>
      </c>
      <c r="N38" s="43">
        <v>115</v>
      </c>
      <c r="O38" s="43">
        <v>15.524999999999999</v>
      </c>
      <c r="P38" s="52"/>
      <c r="Q38" s="43">
        <v>7</v>
      </c>
      <c r="R38" s="43">
        <v>11.508360655737707</v>
      </c>
      <c r="S38" s="52"/>
      <c r="T38" s="52"/>
      <c r="U38" s="52"/>
      <c r="V38" s="43">
        <v>166.8583606557377</v>
      </c>
      <c r="W38" s="44">
        <f t="shared" si="3"/>
        <v>166.8583606557377</v>
      </c>
      <c r="X38" s="44">
        <f t="shared" si="4"/>
        <v>0</v>
      </c>
      <c r="Y38" s="45">
        <v>9.350807407919687</v>
      </c>
      <c r="Z38" s="46">
        <v>-13.638221929276263</v>
      </c>
      <c r="AA38" s="47">
        <f t="shared" si="5"/>
        <v>-13.638221929276263</v>
      </c>
      <c r="AB38" s="48">
        <v>-0.76429125964053946</v>
      </c>
      <c r="AC38" s="46">
        <f t="shared" si="6"/>
        <v>19.24472821397756</v>
      </c>
      <c r="AD38" s="47">
        <f t="shared" si="6"/>
        <v>19.24472821397756</v>
      </c>
      <c r="AE38" s="48">
        <v>1.0784820517201597</v>
      </c>
      <c r="AF38" s="49">
        <f t="shared" si="7"/>
        <v>1.8427733113606992</v>
      </c>
      <c r="AG38" s="49">
        <f>100*(AD38-AA38)/'A2. Public Sector Net Debt'!D218</f>
        <v>3.6063234979931038</v>
      </c>
      <c r="AH38" s="50"/>
      <c r="AI38" s="50"/>
      <c r="AJ38" s="53"/>
      <c r="AK38" s="53"/>
      <c r="AL38" s="53"/>
      <c r="AM38" s="53"/>
      <c r="AN38" s="53"/>
      <c r="AO38" s="53"/>
      <c r="AP38" s="53"/>
      <c r="AQ38" s="53"/>
      <c r="AR38" s="53"/>
      <c r="AS38" s="53"/>
      <c r="AT38" s="53"/>
    </row>
    <row r="39" spans="1:46" s="69" customFormat="1" x14ac:dyDescent="0.55000000000000004">
      <c r="A39" s="54">
        <f>A40-1</f>
        <v>1899</v>
      </c>
      <c r="B39" s="55">
        <v>136</v>
      </c>
      <c r="C39" s="55">
        <v>30</v>
      </c>
      <c r="D39" s="55">
        <v>9.9858498705780843</v>
      </c>
      <c r="E39" s="56"/>
      <c r="F39" s="56"/>
      <c r="G39" s="55">
        <v>32.955945603045606</v>
      </c>
      <c r="H39" s="57">
        <f t="shared" si="0"/>
        <v>32.955945603045606</v>
      </c>
      <c r="I39" s="55">
        <v>208.9417954736237</v>
      </c>
      <c r="J39" s="58">
        <f>I39</f>
        <v>208.9417954736237</v>
      </c>
      <c r="K39" s="58">
        <f t="shared" si="2"/>
        <v>0</v>
      </c>
      <c r="L39" s="58">
        <v>11.0584723150877</v>
      </c>
      <c r="M39" s="59">
        <v>18.600000000000001</v>
      </c>
      <c r="N39" s="59">
        <v>121</v>
      </c>
      <c r="O39" s="59">
        <v>17.774999999999999</v>
      </c>
      <c r="P39" s="60"/>
      <c r="Q39" s="59">
        <v>7</v>
      </c>
      <c r="R39" s="59">
        <v>11.974943253467845</v>
      </c>
      <c r="S39" s="60"/>
      <c r="T39" s="60"/>
      <c r="U39" s="60"/>
      <c r="V39" s="59">
        <v>176.34994325346784</v>
      </c>
      <c r="W39" s="61">
        <f t="shared" si="3"/>
        <v>176.34994325346784</v>
      </c>
      <c r="X39" s="61">
        <f t="shared" si="4"/>
        <v>0</v>
      </c>
      <c r="Y39" s="62">
        <v>9.3335130044957619</v>
      </c>
      <c r="Z39" s="63">
        <v>-32.591852220155864</v>
      </c>
      <c r="AA39" s="64">
        <f t="shared" si="5"/>
        <v>-32.591852220155864</v>
      </c>
      <c r="AB39" s="65">
        <v>-1.7249593105919359</v>
      </c>
      <c r="AC39" s="63">
        <f t="shared" si="6"/>
        <v>0.36409338288974169</v>
      </c>
      <c r="AD39" s="64">
        <f t="shared" si="6"/>
        <v>0.36409338288974169</v>
      </c>
      <c r="AE39" s="65">
        <v>1.9270039226312222E-2</v>
      </c>
      <c r="AF39" s="66">
        <f t="shared" si="7"/>
        <v>1.7442293498182482</v>
      </c>
      <c r="AG39" s="66">
        <f>100*(AD39-AA39)/'A2. Public Sector Net Debt'!D219</f>
        <v>3.5181161781611685</v>
      </c>
      <c r="AH39" s="67"/>
      <c r="AI39" s="67"/>
      <c r="AJ39" s="68"/>
      <c r="AK39" s="68"/>
      <c r="AL39" s="68"/>
      <c r="AM39" s="68"/>
      <c r="AN39" s="68"/>
      <c r="AO39" s="68"/>
      <c r="AP39" s="68"/>
      <c r="AQ39" s="68"/>
      <c r="AR39" s="68"/>
      <c r="AS39" s="68"/>
      <c r="AT39" s="68"/>
    </row>
    <row r="40" spans="1:46" x14ac:dyDescent="0.55000000000000004">
      <c r="A40">
        <v>1900</v>
      </c>
      <c r="B40" s="8">
        <v>182</v>
      </c>
      <c r="C40" s="8">
        <v>35</v>
      </c>
      <c r="D40" s="8">
        <v>10</v>
      </c>
      <c r="E40" s="8"/>
      <c r="F40" s="8">
        <v>1</v>
      </c>
      <c r="G40" s="41">
        <f t="shared" ref="G40:G85" si="9">AC40-AA40</f>
        <v>32</v>
      </c>
      <c r="H40" s="41">
        <f t="shared" si="0"/>
        <v>32</v>
      </c>
      <c r="I40" s="42">
        <v>260</v>
      </c>
      <c r="J40" s="42">
        <v>260</v>
      </c>
      <c r="K40" s="42">
        <f t="shared" si="2"/>
        <v>0</v>
      </c>
      <c r="L40" s="42">
        <v>13.242150564688369</v>
      </c>
      <c r="M40" s="44">
        <v>20</v>
      </c>
      <c r="N40" s="44">
        <v>128</v>
      </c>
      <c r="O40" s="44">
        <v>19</v>
      </c>
      <c r="Q40" s="44">
        <v>8</v>
      </c>
      <c r="R40" s="44">
        <f>V40-Q40-P40-O40-N40-M40</f>
        <v>14</v>
      </c>
      <c r="S40" s="44"/>
      <c r="T40" s="44"/>
      <c r="U40" s="44"/>
      <c r="V40" s="44">
        <v>189</v>
      </c>
      <c r="W40" s="44">
        <f>V40</f>
        <v>189</v>
      </c>
      <c r="X40" s="44">
        <f t="shared" si="4"/>
        <v>0</v>
      </c>
      <c r="Y40" s="45">
        <v>9.6260248335619298</v>
      </c>
      <c r="Z40" s="47">
        <f t="shared" ref="Z40:AA86" si="10">V40-I40</f>
        <v>-71</v>
      </c>
      <c r="AA40" s="47">
        <f t="shared" si="5"/>
        <v>-71</v>
      </c>
      <c r="AB40" s="48">
        <v>-3.6161257311264396</v>
      </c>
      <c r="AC40" s="47">
        <v>-39</v>
      </c>
      <c r="AD40" s="47">
        <f t="shared" si="6"/>
        <v>-39</v>
      </c>
      <c r="AE40" s="48">
        <v>-1.9863225847032555</v>
      </c>
      <c r="AF40" s="49">
        <f t="shared" si="7"/>
        <v>1.6298031464231841</v>
      </c>
      <c r="AG40" s="49">
        <f>100*(AD40-AA40)/'A2. Public Sector Net Debt'!D220</f>
        <v>3.3052865592202858</v>
      </c>
      <c r="AH40" s="50"/>
      <c r="AI40" s="50"/>
      <c r="AJ40" s="70"/>
      <c r="AK40" s="70"/>
      <c r="AL40" s="71"/>
      <c r="AM40" s="71"/>
      <c r="AN40" s="71"/>
      <c r="AO40" s="71"/>
      <c r="AP40" s="71"/>
      <c r="AQ40" s="71"/>
      <c r="AR40" s="71"/>
      <c r="AS40" s="71"/>
    </row>
    <row r="41" spans="1:46" x14ac:dyDescent="0.55000000000000004">
      <c r="A41">
        <v>1901</v>
      </c>
      <c r="B41" s="8">
        <v>202</v>
      </c>
      <c r="C41" s="8">
        <v>41</v>
      </c>
      <c r="D41" s="8">
        <v>10</v>
      </c>
      <c r="E41" s="8"/>
      <c r="F41" s="8">
        <v>4</v>
      </c>
      <c r="G41" s="41">
        <f t="shared" si="9"/>
        <v>33</v>
      </c>
      <c r="H41" s="41">
        <f t="shared" si="0"/>
        <v>33</v>
      </c>
      <c r="I41" s="42">
        <v>290</v>
      </c>
      <c r="J41" s="42">
        <f t="shared" ref="J41:J84" si="11">I41</f>
        <v>290</v>
      </c>
      <c r="K41" s="42">
        <f t="shared" si="2"/>
        <v>0</v>
      </c>
      <c r="L41" s="42">
        <v>14.658107438101231</v>
      </c>
      <c r="M41" s="44">
        <v>30</v>
      </c>
      <c r="N41" s="44">
        <v>136</v>
      </c>
      <c r="O41" s="44">
        <v>18</v>
      </c>
      <c r="Q41" s="44">
        <v>8</v>
      </c>
      <c r="R41" s="44">
        <f t="shared" ref="R41:R85" si="12">V41-Q41-P41-O41-N41-M41</f>
        <v>15</v>
      </c>
      <c r="S41" s="44"/>
      <c r="T41" s="44"/>
      <c r="U41" s="44"/>
      <c r="V41" s="44">
        <v>207</v>
      </c>
      <c r="W41" s="44">
        <f t="shared" ref="W41:W85" si="13">V41</f>
        <v>207</v>
      </c>
      <c r="X41" s="44">
        <f t="shared" si="4"/>
        <v>0</v>
      </c>
      <c r="Y41" s="45">
        <v>10.462855998920533</v>
      </c>
      <c r="Z41" s="47">
        <f t="shared" si="10"/>
        <v>-83</v>
      </c>
      <c r="AA41" s="47">
        <f t="shared" si="5"/>
        <v>-83</v>
      </c>
      <c r="AB41" s="48">
        <v>-4.195251439180697</v>
      </c>
      <c r="AC41" s="47">
        <v>-50</v>
      </c>
      <c r="AD41" s="47">
        <f t="shared" si="6"/>
        <v>-50</v>
      </c>
      <c r="AE41" s="48">
        <v>-2.527259903120902</v>
      </c>
      <c r="AF41" s="49">
        <f t="shared" si="7"/>
        <v>1.667991536059795</v>
      </c>
      <c r="AG41" s="49">
        <f>100*(AD41-AA41)/'A2. Public Sector Net Debt'!D221</f>
        <v>3.1347816773072035</v>
      </c>
      <c r="AH41" s="50"/>
      <c r="AI41" s="50"/>
      <c r="AJ41" s="70"/>
      <c r="AK41" s="70"/>
      <c r="AL41" s="70"/>
      <c r="AM41" s="70"/>
      <c r="AN41" s="70"/>
      <c r="AO41" s="72"/>
      <c r="AP41" s="71"/>
      <c r="AQ41" s="71"/>
      <c r="AR41" s="71"/>
      <c r="AS41" s="71"/>
    </row>
    <row r="42" spans="1:46" x14ac:dyDescent="0.55000000000000004">
      <c r="A42">
        <v>1902</v>
      </c>
      <c r="B42" s="8">
        <v>190</v>
      </c>
      <c r="C42" s="8">
        <v>43</v>
      </c>
      <c r="D42" s="8">
        <v>10</v>
      </c>
      <c r="E42" s="8"/>
      <c r="F42" s="8">
        <v>7</v>
      </c>
      <c r="G42" s="41">
        <f t="shared" si="9"/>
        <v>36</v>
      </c>
      <c r="H42" s="41">
        <f t="shared" si="0"/>
        <v>36</v>
      </c>
      <c r="I42" s="42">
        <v>286</v>
      </c>
      <c r="J42" s="42">
        <f t="shared" si="11"/>
        <v>286</v>
      </c>
      <c r="K42" s="42">
        <f t="shared" si="2"/>
        <v>0</v>
      </c>
      <c r="L42" s="42">
        <v>14.383226343421079</v>
      </c>
      <c r="M42" s="44">
        <v>36</v>
      </c>
      <c r="N42" s="44">
        <v>146</v>
      </c>
      <c r="O42" s="44">
        <v>18</v>
      </c>
      <c r="Q42" s="44">
        <v>10</v>
      </c>
      <c r="R42" s="44">
        <f t="shared" si="12"/>
        <v>16</v>
      </c>
      <c r="S42" s="44"/>
      <c r="T42" s="44"/>
      <c r="U42" s="44"/>
      <c r="V42" s="44">
        <v>226</v>
      </c>
      <c r="W42" s="44">
        <f t="shared" si="13"/>
        <v>226</v>
      </c>
      <c r="X42" s="44">
        <f t="shared" si="4"/>
        <v>0</v>
      </c>
      <c r="Y42" s="45">
        <v>11.365766271374698</v>
      </c>
      <c r="Z42" s="47">
        <f t="shared" si="10"/>
        <v>-60</v>
      </c>
      <c r="AA42" s="47">
        <f t="shared" si="5"/>
        <v>-60</v>
      </c>
      <c r="AB42" s="48">
        <v>-3.0174600720463802</v>
      </c>
      <c r="AC42" s="47">
        <v>-24</v>
      </c>
      <c r="AD42" s="47">
        <f t="shared" si="6"/>
        <v>-24</v>
      </c>
      <c r="AE42" s="48">
        <v>-1.206984028818552</v>
      </c>
      <c r="AF42" s="49">
        <f t="shared" si="7"/>
        <v>1.8104760432278282</v>
      </c>
      <c r="AG42" s="49">
        <f>100*(AD42-AA42)/'A2. Public Sector Net Debt'!D222</f>
        <v>3.1525748883962654</v>
      </c>
      <c r="AH42" s="50"/>
      <c r="AI42" s="50"/>
      <c r="AJ42" s="70"/>
      <c r="AK42" s="70"/>
      <c r="AL42" s="70"/>
      <c r="AM42" s="70"/>
      <c r="AN42" s="70"/>
      <c r="AO42" s="72"/>
      <c r="AP42" s="71"/>
      <c r="AQ42" s="71"/>
      <c r="AR42" s="71"/>
      <c r="AS42" s="71"/>
    </row>
    <row r="43" spans="1:46" x14ac:dyDescent="0.55000000000000004">
      <c r="A43">
        <v>1903</v>
      </c>
      <c r="B43" s="8">
        <v>169</v>
      </c>
      <c r="C43" s="8">
        <v>38</v>
      </c>
      <c r="D43" s="8">
        <v>8</v>
      </c>
      <c r="E43" s="8"/>
      <c r="F43" s="8">
        <v>3</v>
      </c>
      <c r="G43" s="41">
        <f t="shared" si="9"/>
        <v>39</v>
      </c>
      <c r="H43" s="41">
        <f t="shared" si="0"/>
        <v>39</v>
      </c>
      <c r="I43" s="42">
        <v>257</v>
      </c>
      <c r="J43" s="42">
        <f t="shared" si="11"/>
        <v>257</v>
      </c>
      <c r="K43" s="42">
        <f t="shared" si="2"/>
        <v>0</v>
      </c>
      <c r="L43" s="42">
        <v>13.082693327602129</v>
      </c>
      <c r="M43" s="44">
        <v>37</v>
      </c>
      <c r="N43" s="44">
        <v>146</v>
      </c>
      <c r="O43" s="44">
        <v>18</v>
      </c>
      <c r="Q43" s="44">
        <v>11</v>
      </c>
      <c r="R43" s="44">
        <f t="shared" si="12"/>
        <v>17</v>
      </c>
      <c r="S43" s="44"/>
      <c r="T43" s="44"/>
      <c r="U43" s="44"/>
      <c r="V43" s="44">
        <v>229</v>
      </c>
      <c r="W43" s="44">
        <f t="shared" si="13"/>
        <v>229</v>
      </c>
      <c r="X43" s="44">
        <f t="shared" si="4"/>
        <v>0</v>
      </c>
      <c r="Y43" s="45">
        <v>11.657341525373104</v>
      </c>
      <c r="Z43" s="47">
        <f t="shared" si="10"/>
        <v>-28</v>
      </c>
      <c r="AA43" s="47">
        <f t="shared" si="5"/>
        <v>-28</v>
      </c>
      <c r="AB43" s="48">
        <v>-1.4253518022290257</v>
      </c>
      <c r="AC43" s="47">
        <v>11</v>
      </c>
      <c r="AD43" s="47">
        <f t="shared" si="6"/>
        <v>11</v>
      </c>
      <c r="AE43" s="48">
        <v>0.55995963658997439</v>
      </c>
      <c r="AF43" s="49">
        <f t="shared" si="7"/>
        <v>1.9853114388190001</v>
      </c>
      <c r="AG43" s="49">
        <f>100*(AD43-AA43)/'A2. Public Sector Net Debt'!D223</f>
        <v>3.1981585613114216</v>
      </c>
      <c r="AH43" s="50"/>
      <c r="AI43" s="50"/>
      <c r="AJ43" s="70"/>
      <c r="AK43" s="70"/>
      <c r="AL43" s="70"/>
      <c r="AM43" s="70"/>
      <c r="AN43" s="70"/>
      <c r="AO43" s="72"/>
      <c r="AP43" s="71"/>
      <c r="AQ43" s="71"/>
      <c r="AR43" s="71"/>
      <c r="AS43" s="71"/>
    </row>
    <row r="44" spans="1:46" x14ac:dyDescent="0.55000000000000004">
      <c r="A44">
        <v>1904</v>
      </c>
      <c r="B44" s="8">
        <v>163</v>
      </c>
      <c r="C44" s="8">
        <v>38</v>
      </c>
      <c r="D44" s="8">
        <v>6</v>
      </c>
      <c r="E44" s="8"/>
      <c r="F44" s="8">
        <v>1</v>
      </c>
      <c r="G44" s="41">
        <f t="shared" si="9"/>
        <v>39</v>
      </c>
      <c r="H44" s="41">
        <f t="shared" si="0"/>
        <v>39</v>
      </c>
      <c r="I44" s="42">
        <v>247</v>
      </c>
      <c r="J44" s="42">
        <f t="shared" si="11"/>
        <v>247</v>
      </c>
      <c r="K44" s="42">
        <f t="shared" si="2"/>
        <v>0</v>
      </c>
      <c r="L44" s="42">
        <v>12.554466400402651</v>
      </c>
      <c r="M44" s="44">
        <v>29</v>
      </c>
      <c r="N44" s="44">
        <v>151</v>
      </c>
      <c r="O44" s="44">
        <v>17</v>
      </c>
      <c r="Q44" s="44">
        <v>14</v>
      </c>
      <c r="R44" s="44">
        <f t="shared" si="12"/>
        <v>18</v>
      </c>
      <c r="S44" s="44"/>
      <c r="T44" s="44"/>
      <c r="U44" s="44"/>
      <c r="V44" s="44">
        <v>229</v>
      </c>
      <c r="W44" s="44">
        <f t="shared" si="13"/>
        <v>229</v>
      </c>
      <c r="X44" s="44">
        <f t="shared" si="4"/>
        <v>0</v>
      </c>
      <c r="Y44" s="45">
        <v>11.639566014948207</v>
      </c>
      <c r="Z44" s="47">
        <f t="shared" si="10"/>
        <v>-18</v>
      </c>
      <c r="AA44" s="47">
        <f t="shared" si="5"/>
        <v>-18</v>
      </c>
      <c r="AB44" s="48">
        <v>-0.91490038545444419</v>
      </c>
      <c r="AC44" s="47">
        <v>21</v>
      </c>
      <c r="AD44" s="47">
        <f t="shared" si="6"/>
        <v>21</v>
      </c>
      <c r="AE44" s="48">
        <v>1.0673837830301849</v>
      </c>
      <c r="AF44" s="49">
        <f t="shared" si="7"/>
        <v>1.9822841684846291</v>
      </c>
      <c r="AG44" s="49">
        <f>100*(AD44-AA44)/'A2. Public Sector Net Debt'!D224</f>
        <v>3.0347304373269472</v>
      </c>
      <c r="AH44" s="50"/>
      <c r="AI44" s="50"/>
      <c r="AJ44" s="70"/>
      <c r="AK44" s="70"/>
      <c r="AL44" s="70"/>
      <c r="AM44" s="70"/>
      <c r="AN44" s="70"/>
      <c r="AO44" s="72"/>
      <c r="AP44" s="71"/>
      <c r="AQ44" s="71"/>
      <c r="AR44" s="71"/>
      <c r="AS44" s="71"/>
    </row>
    <row r="45" spans="1:46" x14ac:dyDescent="0.55000000000000004">
      <c r="A45">
        <v>1905</v>
      </c>
      <c r="B45" s="8">
        <v>163</v>
      </c>
      <c r="C45" s="8">
        <v>33</v>
      </c>
      <c r="D45" s="8">
        <v>6</v>
      </c>
      <c r="E45" s="8"/>
      <c r="F45" s="8">
        <v>1</v>
      </c>
      <c r="G45" s="41">
        <f t="shared" si="9"/>
        <v>40</v>
      </c>
      <c r="H45" s="41">
        <f t="shared" si="0"/>
        <v>40</v>
      </c>
      <c r="I45" s="42">
        <v>243</v>
      </c>
      <c r="J45" s="42">
        <f t="shared" si="11"/>
        <v>243</v>
      </c>
      <c r="K45" s="42">
        <f t="shared" si="2"/>
        <v>0</v>
      </c>
      <c r="L45" s="42">
        <v>11.944393361383121</v>
      </c>
      <c r="M45" s="44">
        <v>31</v>
      </c>
      <c r="N45" s="44">
        <v>152</v>
      </c>
      <c r="O45" s="44">
        <v>17</v>
      </c>
      <c r="Q45" s="44">
        <v>13</v>
      </c>
      <c r="R45" s="44">
        <f t="shared" si="12"/>
        <v>20</v>
      </c>
      <c r="S45" s="44"/>
      <c r="T45" s="44"/>
      <c r="U45" s="44"/>
      <c r="V45" s="44">
        <v>233</v>
      </c>
      <c r="W45" s="44">
        <f t="shared" si="13"/>
        <v>233</v>
      </c>
      <c r="X45" s="44">
        <f t="shared" si="4"/>
        <v>0</v>
      </c>
      <c r="Y45" s="45">
        <v>11.452854539927024</v>
      </c>
      <c r="Z45" s="47">
        <f t="shared" si="10"/>
        <v>-10</v>
      </c>
      <c r="AA45" s="47">
        <f t="shared" si="5"/>
        <v>-10</v>
      </c>
      <c r="AB45" s="48">
        <v>-0.49153882145609551</v>
      </c>
      <c r="AC45" s="47">
        <v>30</v>
      </c>
      <c r="AD45" s="47">
        <f t="shared" ref="AD45:AD85" si="14">AA45+H45</f>
        <v>30</v>
      </c>
      <c r="AE45" s="48">
        <v>1.4746164643682864</v>
      </c>
      <c r="AF45" s="49">
        <f t="shared" si="7"/>
        <v>1.966155285824382</v>
      </c>
      <c r="AG45" s="49">
        <f>100*(AD45-AA45)/'A2. Public Sector Net Debt'!D225</f>
        <v>2.9256291138633213</v>
      </c>
      <c r="AH45" s="50"/>
      <c r="AI45" s="50"/>
      <c r="AJ45" s="70"/>
      <c r="AK45" s="70"/>
      <c r="AL45" s="70"/>
      <c r="AM45" s="70"/>
      <c r="AN45" s="70"/>
      <c r="AO45" s="72"/>
      <c r="AP45" s="71"/>
      <c r="AQ45" s="71"/>
      <c r="AR45" s="71"/>
      <c r="AS45" s="71"/>
    </row>
    <row r="46" spans="1:46" x14ac:dyDescent="0.55000000000000004">
      <c r="A46">
        <v>1906</v>
      </c>
      <c r="B46" s="8">
        <v>163</v>
      </c>
      <c r="C46" s="8">
        <v>29</v>
      </c>
      <c r="D46" s="8">
        <v>6</v>
      </c>
      <c r="E46" s="8"/>
      <c r="F46" s="8">
        <v>1</v>
      </c>
      <c r="G46" s="41">
        <f t="shared" si="9"/>
        <v>40</v>
      </c>
      <c r="H46" s="41">
        <f t="shared" si="0"/>
        <v>40</v>
      </c>
      <c r="I46" s="42">
        <v>239</v>
      </c>
      <c r="J46" s="42">
        <f t="shared" si="11"/>
        <v>239</v>
      </c>
      <c r="K46" s="42">
        <f t="shared" si="2"/>
        <v>0</v>
      </c>
      <c r="L46" s="42">
        <v>11.313998801140555</v>
      </c>
      <c r="M46" s="44">
        <v>31</v>
      </c>
      <c r="N46" s="44">
        <v>153</v>
      </c>
      <c r="O46" s="44">
        <v>19</v>
      </c>
      <c r="Q46" s="44">
        <v>14</v>
      </c>
      <c r="R46" s="44">
        <f t="shared" si="12"/>
        <v>20</v>
      </c>
      <c r="S46" s="44"/>
      <c r="T46" s="44"/>
      <c r="U46" s="44"/>
      <c r="V46" s="44">
        <v>237</v>
      </c>
      <c r="W46" s="44">
        <f t="shared" si="13"/>
        <v>237</v>
      </c>
      <c r="X46" s="44">
        <f t="shared" si="4"/>
        <v>0</v>
      </c>
      <c r="Y46" s="45">
        <v>11.219320986905069</v>
      </c>
      <c r="Z46" s="47">
        <f t="shared" si="10"/>
        <v>-2</v>
      </c>
      <c r="AA46" s="47">
        <f t="shared" si="5"/>
        <v>-2</v>
      </c>
      <c r="AB46" s="48">
        <v>-9.467781423548581E-2</v>
      </c>
      <c r="AC46" s="47">
        <v>38</v>
      </c>
      <c r="AD46" s="47">
        <f t="shared" si="14"/>
        <v>38</v>
      </c>
      <c r="AE46" s="48">
        <v>1.7988784704742304</v>
      </c>
      <c r="AF46" s="49">
        <f t="shared" si="7"/>
        <v>1.8935562847097163</v>
      </c>
      <c r="AG46" s="49">
        <f>100*(AD46-AA46)/'A2. Public Sector Net Debt'!D226</f>
        <v>2.8604819206748759</v>
      </c>
      <c r="AH46" s="50"/>
      <c r="AI46" s="50"/>
      <c r="AJ46" s="70"/>
      <c r="AK46" s="70"/>
      <c r="AL46" s="70"/>
      <c r="AM46" s="70"/>
      <c r="AN46" s="70"/>
      <c r="AO46" s="72"/>
      <c r="AP46" s="71"/>
      <c r="AQ46" s="71"/>
      <c r="AR46" s="71"/>
      <c r="AS46" s="71"/>
    </row>
    <row r="47" spans="1:46" x14ac:dyDescent="0.55000000000000004">
      <c r="A47">
        <v>1907</v>
      </c>
      <c r="B47" s="8">
        <v>163</v>
      </c>
      <c r="C47" s="8">
        <v>27</v>
      </c>
      <c r="D47" s="8">
        <v>6</v>
      </c>
      <c r="E47" s="8"/>
      <c r="F47" s="8">
        <v>1</v>
      </c>
      <c r="G47" s="41">
        <f t="shared" si="9"/>
        <v>39</v>
      </c>
      <c r="H47" s="41">
        <f t="shared" si="0"/>
        <v>39</v>
      </c>
      <c r="I47" s="42">
        <v>236</v>
      </c>
      <c r="J47" s="42">
        <f t="shared" si="11"/>
        <v>236</v>
      </c>
      <c r="K47" s="42">
        <f t="shared" si="2"/>
        <v>0</v>
      </c>
      <c r="L47" s="42">
        <v>10.779074483335307</v>
      </c>
      <c r="M47" s="44">
        <v>32</v>
      </c>
      <c r="N47" s="44">
        <v>155</v>
      </c>
      <c r="O47" s="44">
        <v>19</v>
      </c>
      <c r="Q47" s="44">
        <v>15</v>
      </c>
      <c r="R47" s="44">
        <f t="shared" si="12"/>
        <v>21</v>
      </c>
      <c r="S47" s="44"/>
      <c r="T47" s="44"/>
      <c r="U47" s="44"/>
      <c r="V47" s="44">
        <v>242</v>
      </c>
      <c r="W47" s="44">
        <f t="shared" si="13"/>
        <v>242</v>
      </c>
      <c r="X47" s="44">
        <f t="shared" si="4"/>
        <v>0</v>
      </c>
      <c r="Y47" s="45">
        <v>11.053118749860781</v>
      </c>
      <c r="Z47" s="47">
        <f t="shared" si="10"/>
        <v>6</v>
      </c>
      <c r="AA47" s="47">
        <f t="shared" si="5"/>
        <v>6</v>
      </c>
      <c r="AB47" s="48">
        <v>0.27404426652547392</v>
      </c>
      <c r="AC47" s="47">
        <v>45</v>
      </c>
      <c r="AD47" s="47">
        <f t="shared" si="14"/>
        <v>45</v>
      </c>
      <c r="AE47" s="48">
        <v>2.0553319989410541</v>
      </c>
      <c r="AF47" s="49">
        <f t="shared" si="7"/>
        <v>1.7812877324155802</v>
      </c>
      <c r="AG47" s="49">
        <f>100*(AD47-AA47)/'A2. Public Sector Net Debt'!D227</f>
        <v>2.7780405608260845</v>
      </c>
      <c r="AH47" s="50"/>
      <c r="AI47" s="50"/>
      <c r="AJ47" s="70"/>
      <c r="AK47" s="70"/>
      <c r="AL47" s="70"/>
      <c r="AM47" s="70"/>
      <c r="AN47" s="70"/>
      <c r="AO47" s="72"/>
      <c r="AP47" s="71"/>
      <c r="AQ47" s="71"/>
      <c r="AR47" s="71"/>
      <c r="AS47" s="71"/>
    </row>
    <row r="48" spans="1:46" x14ac:dyDescent="0.55000000000000004">
      <c r="A48">
        <v>1908</v>
      </c>
      <c r="B48" s="8">
        <v>167</v>
      </c>
      <c r="C48" s="8">
        <v>25</v>
      </c>
      <c r="D48" s="8">
        <v>6</v>
      </c>
      <c r="E48" s="8"/>
      <c r="F48" s="8">
        <v>1</v>
      </c>
      <c r="G48" s="41">
        <f t="shared" si="9"/>
        <v>39</v>
      </c>
      <c r="H48" s="41">
        <f t="shared" si="0"/>
        <v>39</v>
      </c>
      <c r="I48" s="42">
        <v>238</v>
      </c>
      <c r="J48" s="42">
        <f t="shared" si="11"/>
        <v>238</v>
      </c>
      <c r="K48" s="42">
        <f t="shared" si="2"/>
        <v>0</v>
      </c>
      <c r="L48" s="42">
        <v>11.368916388643575</v>
      </c>
      <c r="M48" s="44">
        <v>33</v>
      </c>
      <c r="N48" s="44">
        <v>150</v>
      </c>
      <c r="O48" s="44">
        <v>19</v>
      </c>
      <c r="Q48" s="44">
        <v>15</v>
      </c>
      <c r="R48" s="44">
        <f t="shared" si="12"/>
        <v>22</v>
      </c>
      <c r="S48" s="44"/>
      <c r="T48" s="44"/>
      <c r="U48" s="44"/>
      <c r="V48" s="44">
        <v>239</v>
      </c>
      <c r="W48" s="44">
        <f t="shared" si="13"/>
        <v>239</v>
      </c>
      <c r="X48" s="44">
        <f t="shared" si="4"/>
        <v>0</v>
      </c>
      <c r="Y48" s="45">
        <v>11.41668494489838</v>
      </c>
      <c r="Z48" s="47">
        <f t="shared" si="10"/>
        <v>1</v>
      </c>
      <c r="AA48" s="47">
        <f t="shared" si="5"/>
        <v>1</v>
      </c>
      <c r="AB48" s="49">
        <v>4.7768556254804938E-2</v>
      </c>
      <c r="AC48" s="47">
        <v>40</v>
      </c>
      <c r="AD48" s="47">
        <f t="shared" si="14"/>
        <v>40</v>
      </c>
      <c r="AE48" s="48">
        <v>1.9107422501921973</v>
      </c>
      <c r="AF48" s="49">
        <f t="shared" si="7"/>
        <v>1.8629736939373924</v>
      </c>
      <c r="AG48" s="49">
        <f>100*(AD48-AA48)/'A2. Public Sector Net Debt'!D228</f>
        <v>2.7800812889781037</v>
      </c>
      <c r="AH48" s="50"/>
      <c r="AI48" s="50"/>
      <c r="AJ48" s="70"/>
      <c r="AK48" s="70"/>
      <c r="AL48" s="70"/>
      <c r="AM48" s="70"/>
      <c r="AN48" s="70"/>
      <c r="AO48" s="72"/>
      <c r="AP48" s="71"/>
      <c r="AQ48" s="71"/>
      <c r="AR48" s="71"/>
      <c r="AS48" s="71"/>
    </row>
    <row r="49" spans="1:45" x14ac:dyDescent="0.55000000000000004">
      <c r="A49">
        <v>1909</v>
      </c>
      <c r="B49" s="8">
        <v>173</v>
      </c>
      <c r="C49" s="8">
        <v>24</v>
      </c>
      <c r="D49" s="8">
        <v>14</v>
      </c>
      <c r="E49" s="8"/>
      <c r="F49" s="8">
        <v>1</v>
      </c>
      <c r="G49" s="41">
        <f t="shared" si="9"/>
        <v>40</v>
      </c>
      <c r="H49" s="41">
        <f t="shared" si="0"/>
        <v>40</v>
      </c>
      <c r="I49" s="42">
        <v>252</v>
      </c>
      <c r="J49" s="42">
        <f t="shared" si="11"/>
        <v>252</v>
      </c>
      <c r="K49" s="42">
        <f t="shared" si="2"/>
        <v>0</v>
      </c>
      <c r="L49" s="42">
        <v>11.811979689695706</v>
      </c>
      <c r="M49" s="44">
        <v>33</v>
      </c>
      <c r="N49" s="44">
        <v>151</v>
      </c>
      <c r="O49" s="44">
        <v>21</v>
      </c>
      <c r="Q49" s="44">
        <v>17</v>
      </c>
      <c r="R49" s="44">
        <f t="shared" si="12"/>
        <v>22</v>
      </c>
      <c r="S49" s="44"/>
      <c r="T49" s="44"/>
      <c r="U49" s="44"/>
      <c r="V49" s="44">
        <v>244</v>
      </c>
      <c r="W49" s="44">
        <f t="shared" si="13"/>
        <v>244</v>
      </c>
      <c r="X49" s="44">
        <f t="shared" si="4"/>
        <v>0</v>
      </c>
      <c r="Y49" s="45">
        <v>11.436996207483144</v>
      </c>
      <c r="Z49" s="47">
        <f t="shared" si="10"/>
        <v>-8</v>
      </c>
      <c r="AA49" s="47">
        <f t="shared" si="5"/>
        <v>-8</v>
      </c>
      <c r="AB49" s="49">
        <v>-0.37498348221256211</v>
      </c>
      <c r="AC49" s="47">
        <v>32</v>
      </c>
      <c r="AD49" s="47">
        <f t="shared" si="14"/>
        <v>32</v>
      </c>
      <c r="AE49" s="48">
        <v>1.4999339288502485</v>
      </c>
      <c r="AF49" s="49">
        <f t="shared" si="7"/>
        <v>1.8749174110628106</v>
      </c>
      <c r="AG49" s="49">
        <f>100*(AD49-AA49)/'A2. Public Sector Net Debt'!D229</f>
        <v>2.8226113235603822</v>
      </c>
      <c r="AH49" s="50"/>
      <c r="AI49" s="50"/>
      <c r="AJ49" s="70"/>
      <c r="AK49" s="70"/>
      <c r="AL49" s="70"/>
      <c r="AM49" s="70"/>
      <c r="AN49" s="70"/>
      <c r="AO49" s="72"/>
      <c r="AP49" s="71"/>
      <c r="AQ49" s="71"/>
      <c r="AR49" s="71"/>
      <c r="AS49" s="71"/>
    </row>
    <row r="50" spans="1:45" x14ac:dyDescent="0.55000000000000004">
      <c r="A50">
        <v>1910</v>
      </c>
      <c r="B50" s="8">
        <v>182</v>
      </c>
      <c r="C50" s="8">
        <v>24</v>
      </c>
      <c r="D50" s="8">
        <v>15</v>
      </c>
      <c r="E50" s="8"/>
      <c r="F50" s="8">
        <v>1</v>
      </c>
      <c r="G50" s="41">
        <f t="shared" si="9"/>
        <v>40</v>
      </c>
      <c r="H50" s="41">
        <f t="shared" si="0"/>
        <v>40</v>
      </c>
      <c r="I50" s="42">
        <v>262</v>
      </c>
      <c r="J50" s="42">
        <f t="shared" si="11"/>
        <v>262</v>
      </c>
      <c r="K50" s="42">
        <f t="shared" si="2"/>
        <v>0</v>
      </c>
      <c r="L50" s="42">
        <v>11.81016837335711</v>
      </c>
      <c r="M50" s="44">
        <v>40</v>
      </c>
      <c r="N50" s="44">
        <v>164</v>
      </c>
      <c r="O50" s="44">
        <v>24</v>
      </c>
      <c r="Q50" s="44">
        <v>17</v>
      </c>
      <c r="R50" s="44">
        <f t="shared" si="12"/>
        <v>23</v>
      </c>
      <c r="S50" s="44"/>
      <c r="T50" s="44"/>
      <c r="U50" s="44"/>
      <c r="V50" s="44">
        <v>268</v>
      </c>
      <c r="W50" s="44">
        <f t="shared" si="13"/>
        <v>268</v>
      </c>
      <c r="X50" s="44">
        <f t="shared" si="4"/>
        <v>0</v>
      </c>
      <c r="Y50" s="45">
        <v>12.080630244502691</v>
      </c>
      <c r="Z50" s="47">
        <f t="shared" si="10"/>
        <v>6</v>
      </c>
      <c r="AA50" s="47">
        <f t="shared" si="5"/>
        <v>6</v>
      </c>
      <c r="AB50" s="49">
        <v>0.27046187114558262</v>
      </c>
      <c r="AC50" s="47">
        <v>46</v>
      </c>
      <c r="AD50" s="47">
        <f t="shared" si="14"/>
        <v>46</v>
      </c>
      <c r="AE50" s="48">
        <v>2.0735410121161335</v>
      </c>
      <c r="AF50" s="49">
        <f t="shared" si="7"/>
        <v>1.8030791409705509</v>
      </c>
      <c r="AG50" s="49">
        <f>100*(AD50-AA50)/'A2. Public Sector Net Debt'!D230</f>
        <v>2.74434960187385</v>
      </c>
      <c r="AH50" s="50"/>
      <c r="AI50" s="50"/>
      <c r="AJ50" s="70"/>
      <c r="AK50" s="70"/>
      <c r="AL50" s="70"/>
      <c r="AM50" s="70"/>
      <c r="AN50" s="70"/>
      <c r="AO50" s="72"/>
      <c r="AP50" s="71"/>
      <c r="AQ50" s="71"/>
      <c r="AR50" s="71"/>
      <c r="AS50" s="71"/>
    </row>
    <row r="51" spans="1:45" x14ac:dyDescent="0.55000000000000004">
      <c r="A51">
        <v>1911</v>
      </c>
      <c r="B51" s="8">
        <v>188</v>
      </c>
      <c r="C51" s="8">
        <v>23</v>
      </c>
      <c r="D51" s="8">
        <v>16</v>
      </c>
      <c r="E51" s="8"/>
      <c r="F51" s="8">
        <v>1</v>
      </c>
      <c r="G51" s="41">
        <f t="shared" si="9"/>
        <v>41</v>
      </c>
      <c r="H51" s="41">
        <f t="shared" si="0"/>
        <v>41</v>
      </c>
      <c r="I51" s="42">
        <v>269</v>
      </c>
      <c r="J51" s="42">
        <f t="shared" si="11"/>
        <v>269</v>
      </c>
      <c r="K51" s="42">
        <f t="shared" si="2"/>
        <v>0</v>
      </c>
      <c r="L51" s="42">
        <v>11.663059979317834</v>
      </c>
      <c r="M51" s="44">
        <v>42</v>
      </c>
      <c r="N51" s="44">
        <v>167</v>
      </c>
      <c r="O51" s="44">
        <v>25</v>
      </c>
      <c r="Q51" s="44">
        <v>18</v>
      </c>
      <c r="R51" s="44">
        <f t="shared" si="12"/>
        <v>24</v>
      </c>
      <c r="S51" s="44"/>
      <c r="T51" s="44"/>
      <c r="U51" s="44"/>
      <c r="V51" s="44">
        <v>276</v>
      </c>
      <c r="W51" s="44">
        <f t="shared" si="13"/>
        <v>276</v>
      </c>
      <c r="X51" s="44">
        <f t="shared" si="4"/>
        <v>0</v>
      </c>
      <c r="Y51" s="45">
        <v>11.966559681381867</v>
      </c>
      <c r="Z51" s="47">
        <f t="shared" si="10"/>
        <v>7</v>
      </c>
      <c r="AA51" s="47">
        <f t="shared" si="5"/>
        <v>7</v>
      </c>
      <c r="AB51" s="49">
        <v>0.30349970206403287</v>
      </c>
      <c r="AC51" s="47">
        <v>48</v>
      </c>
      <c r="AD51" s="47">
        <f t="shared" si="14"/>
        <v>48</v>
      </c>
      <c r="AE51" s="48">
        <v>2.0811408141533683</v>
      </c>
      <c r="AF51" s="49">
        <f t="shared" si="7"/>
        <v>1.7776411120893354</v>
      </c>
      <c r="AG51" s="49">
        <f>100*(AD51-AA51)/'A2. Public Sector Net Debt'!D231</f>
        <v>2.8411209081664324</v>
      </c>
      <c r="AH51" s="50"/>
      <c r="AI51" s="50"/>
      <c r="AJ51" s="70"/>
      <c r="AK51" s="70"/>
      <c r="AL51" s="70"/>
      <c r="AM51" s="70"/>
      <c r="AN51" s="70"/>
      <c r="AO51" s="72"/>
      <c r="AP51" s="71"/>
      <c r="AQ51" s="71"/>
      <c r="AR51" s="71"/>
      <c r="AS51" s="71"/>
    </row>
    <row r="52" spans="1:45" x14ac:dyDescent="0.55000000000000004">
      <c r="A52">
        <v>1912</v>
      </c>
      <c r="B52" s="8">
        <v>196</v>
      </c>
      <c r="C52" s="8">
        <v>25</v>
      </c>
      <c r="D52" s="8">
        <v>20</v>
      </c>
      <c r="E52" s="8"/>
      <c r="F52" s="8">
        <v>1</v>
      </c>
      <c r="G52" s="41">
        <f t="shared" si="9"/>
        <v>41</v>
      </c>
      <c r="H52" s="41">
        <f t="shared" si="0"/>
        <v>41</v>
      </c>
      <c r="I52" s="42">
        <v>283</v>
      </c>
      <c r="J52" s="42">
        <f t="shared" si="11"/>
        <v>283</v>
      </c>
      <c r="K52" s="42">
        <f t="shared" si="2"/>
        <v>0</v>
      </c>
      <c r="L52" s="42">
        <v>11.784658206054363</v>
      </c>
      <c r="M52" s="44">
        <v>44</v>
      </c>
      <c r="N52" s="44">
        <v>172</v>
      </c>
      <c r="O52" s="44">
        <v>25</v>
      </c>
      <c r="P52" s="44">
        <v>10</v>
      </c>
      <c r="Q52" s="44">
        <v>21</v>
      </c>
      <c r="R52" s="44">
        <f t="shared" si="12"/>
        <v>25</v>
      </c>
      <c r="S52" s="44"/>
      <c r="T52" s="44"/>
      <c r="U52" s="44"/>
      <c r="V52" s="44">
        <v>297</v>
      </c>
      <c r="W52" s="44">
        <f t="shared" si="13"/>
        <v>297</v>
      </c>
      <c r="X52" s="44">
        <f t="shared" si="4"/>
        <v>0</v>
      </c>
      <c r="Y52" s="45">
        <v>12.367644831088855</v>
      </c>
      <c r="Z52" s="47">
        <f t="shared" si="10"/>
        <v>14</v>
      </c>
      <c r="AA52" s="47">
        <f t="shared" si="5"/>
        <v>14</v>
      </c>
      <c r="AB52" s="49">
        <v>0.58298662503449139</v>
      </c>
      <c r="AC52" s="47">
        <v>55</v>
      </c>
      <c r="AD52" s="47">
        <f t="shared" si="14"/>
        <v>55</v>
      </c>
      <c r="AE52" s="48">
        <v>2.2903045983497878</v>
      </c>
      <c r="AF52" s="49">
        <f t="shared" si="7"/>
        <v>1.7073179733152966</v>
      </c>
      <c r="AG52" s="49">
        <f>100*(AD52-AA52)/'A2. Public Sector Net Debt'!D232</f>
        <v>2.8542646758175425</v>
      </c>
      <c r="AH52" s="50"/>
      <c r="AI52" s="50"/>
      <c r="AJ52" s="70"/>
      <c r="AK52" s="70"/>
      <c r="AL52" s="70"/>
      <c r="AM52" s="70"/>
      <c r="AN52" s="70"/>
      <c r="AO52" s="72"/>
      <c r="AP52" s="71"/>
      <c r="AQ52" s="71"/>
      <c r="AR52" s="71"/>
      <c r="AS52" s="71"/>
    </row>
    <row r="53" spans="1:45" x14ac:dyDescent="0.55000000000000004">
      <c r="A53">
        <v>1913</v>
      </c>
      <c r="B53" s="8">
        <v>203</v>
      </c>
      <c r="C53" s="8">
        <v>30</v>
      </c>
      <c r="D53" s="8">
        <v>23</v>
      </c>
      <c r="E53" s="8"/>
      <c r="F53" s="8">
        <v>1</v>
      </c>
      <c r="G53" s="41">
        <f t="shared" si="9"/>
        <v>43</v>
      </c>
      <c r="H53" s="41">
        <f t="shared" si="0"/>
        <v>43</v>
      </c>
      <c r="I53" s="42">
        <v>300</v>
      </c>
      <c r="J53" s="42">
        <f t="shared" si="11"/>
        <v>300</v>
      </c>
      <c r="K53" s="42">
        <f t="shared" si="2"/>
        <v>0</v>
      </c>
      <c r="L53" s="42">
        <v>12.012361655522191</v>
      </c>
      <c r="M53" s="44">
        <v>45</v>
      </c>
      <c r="N53" s="44">
        <v>175</v>
      </c>
      <c r="O53" s="44">
        <v>27</v>
      </c>
      <c r="P53" s="44">
        <v>19</v>
      </c>
      <c r="Q53" s="44">
        <v>20</v>
      </c>
      <c r="R53" s="44">
        <f t="shared" si="12"/>
        <v>25</v>
      </c>
      <c r="S53" s="44"/>
      <c r="T53" s="44"/>
      <c r="U53" s="44"/>
      <c r="V53" s="44">
        <v>311</v>
      </c>
      <c r="W53" s="44">
        <f t="shared" si="13"/>
        <v>311</v>
      </c>
      <c r="X53" s="44">
        <f t="shared" si="4"/>
        <v>0</v>
      </c>
      <c r="Y53" s="45">
        <v>12.452814916224671</v>
      </c>
      <c r="Z53" s="47">
        <f t="shared" si="10"/>
        <v>11</v>
      </c>
      <c r="AA53" s="47">
        <f t="shared" si="5"/>
        <v>11</v>
      </c>
      <c r="AB53" s="49">
        <v>0.44045326070248036</v>
      </c>
      <c r="AC53" s="47">
        <v>54</v>
      </c>
      <c r="AD53" s="47">
        <f t="shared" si="14"/>
        <v>54</v>
      </c>
      <c r="AE53" s="48">
        <v>2.1622250979939945</v>
      </c>
      <c r="AF53" s="49">
        <f t="shared" si="7"/>
        <v>1.7217718372915143</v>
      </c>
      <c r="AG53" s="49">
        <f>100*(AD53-AA53)/'A2. Public Sector Net Debt'!D233</f>
        <v>3.0178913098275144</v>
      </c>
      <c r="AH53" s="50"/>
      <c r="AI53" s="50"/>
      <c r="AJ53" s="70"/>
      <c r="AK53" s="70"/>
      <c r="AL53" s="70"/>
      <c r="AM53" s="70"/>
      <c r="AN53" s="70"/>
      <c r="AO53" s="72"/>
      <c r="AP53" s="71"/>
      <c r="AQ53" s="71"/>
      <c r="AR53" s="71"/>
      <c r="AS53" s="71"/>
    </row>
    <row r="54" spans="1:45" x14ac:dyDescent="0.55000000000000004">
      <c r="A54">
        <v>1914</v>
      </c>
      <c r="B54" s="8">
        <v>324</v>
      </c>
      <c r="C54" s="8">
        <v>30</v>
      </c>
      <c r="D54" s="8">
        <v>28</v>
      </c>
      <c r="E54" s="8">
        <v>5</v>
      </c>
      <c r="F54" s="8">
        <v>3</v>
      </c>
      <c r="G54" s="41">
        <f t="shared" si="9"/>
        <v>44</v>
      </c>
      <c r="H54" s="41">
        <f t="shared" si="0"/>
        <v>44</v>
      </c>
      <c r="I54" s="42">
        <v>434</v>
      </c>
      <c r="J54" s="42">
        <f t="shared" si="11"/>
        <v>434</v>
      </c>
      <c r="K54" s="42">
        <f t="shared" si="2"/>
        <v>0</v>
      </c>
      <c r="L54" s="42">
        <v>17.173464724648401</v>
      </c>
      <c r="M54" s="44">
        <v>49</v>
      </c>
      <c r="N54" s="44">
        <v>176</v>
      </c>
      <c r="O54" s="44">
        <v>28</v>
      </c>
      <c r="P54" s="44">
        <v>20</v>
      </c>
      <c r="Q54" s="44">
        <v>21</v>
      </c>
      <c r="R54" s="44">
        <f t="shared" si="12"/>
        <v>25</v>
      </c>
      <c r="S54" s="44"/>
      <c r="T54" s="44"/>
      <c r="U54" s="44"/>
      <c r="V54" s="44">
        <v>319</v>
      </c>
      <c r="W54" s="44">
        <f t="shared" si="13"/>
        <v>319</v>
      </c>
      <c r="X54" s="44">
        <f t="shared" si="4"/>
        <v>0</v>
      </c>
      <c r="Y54" s="45">
        <v>12.622892274568756</v>
      </c>
      <c r="Z54" s="47">
        <f t="shared" si="10"/>
        <v>-115</v>
      </c>
      <c r="AA54" s="47">
        <f t="shared" si="5"/>
        <v>-115</v>
      </c>
      <c r="AB54" s="49">
        <v>-4.5505724500796454</v>
      </c>
      <c r="AC54" s="47">
        <v>-71</v>
      </c>
      <c r="AD54" s="47">
        <f t="shared" si="14"/>
        <v>-71</v>
      </c>
      <c r="AE54" s="48">
        <v>-2.8094838604839549</v>
      </c>
      <c r="AF54" s="49">
        <f t="shared" si="7"/>
        <v>1.7410885895956905</v>
      </c>
      <c r="AG54" s="49">
        <f>100*(AD54-AA54)/'A2. Public Sector Net Debt'!D234</f>
        <v>3.1009669118356027</v>
      </c>
      <c r="AH54" s="50"/>
      <c r="AI54" s="50"/>
      <c r="AJ54" s="70"/>
      <c r="AK54" s="70"/>
      <c r="AL54" s="70"/>
      <c r="AM54" s="70"/>
      <c r="AN54" s="70"/>
      <c r="AO54" s="72"/>
      <c r="AP54" s="70"/>
      <c r="AQ54" s="71"/>
      <c r="AR54" s="71"/>
      <c r="AS54" s="71"/>
    </row>
    <row r="55" spans="1:45" x14ac:dyDescent="0.55000000000000004">
      <c r="A55">
        <v>1915</v>
      </c>
      <c r="B55" s="8">
        <v>1045</v>
      </c>
      <c r="C55" s="8">
        <v>17</v>
      </c>
      <c r="D55" s="8">
        <v>27</v>
      </c>
      <c r="E55" s="8">
        <v>6</v>
      </c>
      <c r="F55" s="8">
        <v>5</v>
      </c>
      <c r="G55" s="41">
        <f t="shared" si="9"/>
        <v>73</v>
      </c>
      <c r="H55" s="41">
        <f t="shared" si="0"/>
        <v>73</v>
      </c>
      <c r="I55" s="42">
        <v>1173</v>
      </c>
      <c r="J55" s="42">
        <f t="shared" si="11"/>
        <v>1173</v>
      </c>
      <c r="K55" s="42">
        <f t="shared" si="2"/>
        <v>0</v>
      </c>
      <c r="L55" s="42">
        <v>38.733317271227385</v>
      </c>
      <c r="M55" s="44">
        <v>82</v>
      </c>
      <c r="N55" s="44">
        <v>214</v>
      </c>
      <c r="O55" s="44">
        <v>30</v>
      </c>
      <c r="P55" s="44">
        <v>21</v>
      </c>
      <c r="Q55" s="44">
        <v>26</v>
      </c>
      <c r="R55" s="44">
        <f t="shared" si="12"/>
        <v>28</v>
      </c>
      <c r="S55" s="44"/>
      <c r="T55" s="44"/>
      <c r="U55" s="44"/>
      <c r="V55" s="44">
        <v>401</v>
      </c>
      <c r="W55" s="44">
        <f t="shared" si="13"/>
        <v>401</v>
      </c>
      <c r="X55" s="44">
        <f t="shared" si="4"/>
        <v>0</v>
      </c>
      <c r="Y55" s="45">
        <v>13.241313065440904</v>
      </c>
      <c r="Z55" s="47">
        <f t="shared" si="10"/>
        <v>-772</v>
      </c>
      <c r="AA55" s="47">
        <f t="shared" si="5"/>
        <v>-772</v>
      </c>
      <c r="AB55" s="49">
        <v>-25.492004205786479</v>
      </c>
      <c r="AC55" s="47">
        <v>-699</v>
      </c>
      <c r="AD55" s="47">
        <f t="shared" si="14"/>
        <v>-699</v>
      </c>
      <c r="AE55" s="48">
        <v>-23.081490854721178</v>
      </c>
      <c r="AF55" s="49">
        <f t="shared" si="7"/>
        <v>2.4105133510653012</v>
      </c>
      <c r="AG55" s="49">
        <f>100*(AD55-AA55)/'A2. Public Sector Net Debt'!D235</f>
        <v>4.1445874156819462</v>
      </c>
      <c r="AH55" s="50"/>
      <c r="AI55" s="50"/>
      <c r="AJ55" s="70"/>
      <c r="AK55" s="70"/>
      <c r="AL55" s="70"/>
      <c r="AM55" s="70"/>
      <c r="AN55" s="70"/>
      <c r="AO55" s="72"/>
      <c r="AP55" s="70"/>
      <c r="AQ55" s="71"/>
      <c r="AR55" s="71"/>
      <c r="AS55" s="71"/>
    </row>
    <row r="56" spans="1:45" x14ac:dyDescent="0.55000000000000004">
      <c r="A56">
        <v>1916</v>
      </c>
      <c r="B56" s="8">
        <v>1332</v>
      </c>
      <c r="C56" s="8">
        <v>9</v>
      </c>
      <c r="D56" s="8">
        <v>28</v>
      </c>
      <c r="E56" s="8">
        <v>14</v>
      </c>
      <c r="F56" s="8">
        <v>4</v>
      </c>
      <c r="G56" s="41">
        <f t="shared" si="9"/>
        <v>128</v>
      </c>
      <c r="H56" s="41">
        <f t="shared" si="0"/>
        <v>128</v>
      </c>
      <c r="I56" s="42">
        <v>1515</v>
      </c>
      <c r="J56" s="42">
        <f t="shared" si="11"/>
        <v>1515</v>
      </c>
      <c r="K56" s="42">
        <f t="shared" si="2"/>
        <v>0</v>
      </c>
      <c r="L56" s="42">
        <v>43.154838347230239</v>
      </c>
      <c r="M56" s="44">
        <v>235</v>
      </c>
      <c r="N56" s="44">
        <v>236</v>
      </c>
      <c r="O56" s="44">
        <v>31</v>
      </c>
      <c r="P56" s="44">
        <v>21</v>
      </c>
      <c r="Q56" s="44">
        <v>31</v>
      </c>
      <c r="R56" s="44">
        <f t="shared" si="12"/>
        <v>32</v>
      </c>
      <c r="S56" s="44"/>
      <c r="T56" s="44"/>
      <c r="U56" s="44"/>
      <c r="V56" s="44">
        <v>586</v>
      </c>
      <c r="W56" s="44">
        <f t="shared" si="13"/>
        <v>586</v>
      </c>
      <c r="X56" s="44">
        <f t="shared" si="4"/>
        <v>0</v>
      </c>
      <c r="Y56" s="45">
        <v>16.692234502625031</v>
      </c>
      <c r="Z56" s="47">
        <f t="shared" si="10"/>
        <v>-929</v>
      </c>
      <c r="AA56" s="47">
        <f t="shared" si="5"/>
        <v>-929</v>
      </c>
      <c r="AB56" s="49">
        <v>-26.462603844605209</v>
      </c>
      <c r="AC56" s="47">
        <v>-801</v>
      </c>
      <c r="AD56" s="47">
        <f t="shared" si="14"/>
        <v>-801</v>
      </c>
      <c r="AE56" s="48">
        <v>-22.816518492495987</v>
      </c>
      <c r="AF56" s="49">
        <f t="shared" si="7"/>
        <v>3.6460853521092211</v>
      </c>
      <c r="AG56" s="49">
        <f>100*(AD56-AA56)/'A2. Public Sector Net Debt'!D236</f>
        <v>4.8729092120359203</v>
      </c>
      <c r="AH56" s="50"/>
      <c r="AI56" s="50"/>
      <c r="AJ56" s="70"/>
      <c r="AK56" s="70"/>
      <c r="AL56" s="70"/>
      <c r="AM56" s="70"/>
      <c r="AN56" s="70"/>
      <c r="AO56" s="72"/>
      <c r="AP56" s="70"/>
      <c r="AQ56" s="71"/>
      <c r="AR56" s="71"/>
      <c r="AS56" s="71"/>
    </row>
    <row r="57" spans="1:45" x14ac:dyDescent="0.55000000000000004">
      <c r="A57">
        <v>1917</v>
      </c>
      <c r="B57" s="8">
        <v>1685</v>
      </c>
      <c r="C57" s="8">
        <v>6</v>
      </c>
      <c r="D57" s="8">
        <v>49</v>
      </c>
      <c r="E57" s="8">
        <v>24</v>
      </c>
      <c r="F57" s="8">
        <v>10</v>
      </c>
      <c r="G57" s="41">
        <f t="shared" si="9"/>
        <v>188</v>
      </c>
      <c r="H57" s="41">
        <f t="shared" si="0"/>
        <v>188</v>
      </c>
      <c r="I57" s="42">
        <v>1962</v>
      </c>
      <c r="J57" s="42">
        <f t="shared" si="11"/>
        <v>1962</v>
      </c>
      <c r="K57" s="42">
        <f t="shared" si="2"/>
        <v>0</v>
      </c>
      <c r="L57" s="42">
        <v>45.15863534830757</v>
      </c>
      <c r="M57" s="44">
        <v>430</v>
      </c>
      <c r="N57" s="44">
        <v>223</v>
      </c>
      <c r="O57" s="44">
        <v>32</v>
      </c>
      <c r="P57" s="44">
        <v>22</v>
      </c>
      <c r="Q57" s="44">
        <v>49</v>
      </c>
      <c r="R57" s="44">
        <f t="shared" si="12"/>
        <v>63</v>
      </c>
      <c r="S57" s="44"/>
      <c r="T57" s="44"/>
      <c r="U57" s="44"/>
      <c r="V57" s="44">
        <v>819</v>
      </c>
      <c r="W57" s="44">
        <f t="shared" si="13"/>
        <v>819</v>
      </c>
      <c r="X57" s="44">
        <f t="shared" si="4"/>
        <v>0</v>
      </c>
      <c r="Y57" s="45">
        <v>18.850623012366921</v>
      </c>
      <c r="Z57" s="47">
        <f t="shared" si="10"/>
        <v>-1143</v>
      </c>
      <c r="AA57" s="47">
        <f t="shared" si="5"/>
        <v>-1143</v>
      </c>
      <c r="AB57" s="49">
        <v>-26.308012335940649</v>
      </c>
      <c r="AC57" s="47">
        <v>-955</v>
      </c>
      <c r="AD57" s="47">
        <f t="shared" si="14"/>
        <v>-955</v>
      </c>
      <c r="AE57" s="48">
        <v>-21.980885197570711</v>
      </c>
      <c r="AF57" s="49">
        <f t="shared" si="7"/>
        <v>4.3271271383699386</v>
      </c>
      <c r="AG57" s="49">
        <f>100*(AD57-AA57)/'A2. Public Sector Net Debt'!D237</f>
        <v>4.4419956278217265</v>
      </c>
      <c r="AH57" s="50"/>
      <c r="AI57" s="50"/>
      <c r="AJ57" s="70"/>
      <c r="AK57" s="70"/>
      <c r="AL57" s="70"/>
      <c r="AM57" s="70"/>
      <c r="AN57" s="70"/>
      <c r="AO57" s="72"/>
      <c r="AP57" s="70"/>
      <c r="AQ57" s="71"/>
      <c r="AR57" s="71"/>
      <c r="AS57" s="71"/>
    </row>
    <row r="58" spans="1:45" ht="18" customHeight="1" x14ac:dyDescent="0.55000000000000004">
      <c r="A58">
        <v>1918</v>
      </c>
      <c r="B58" s="8">
        <v>1842</v>
      </c>
      <c r="C58" s="8">
        <v>8</v>
      </c>
      <c r="D58" s="8">
        <v>77</v>
      </c>
      <c r="E58" s="8">
        <v>85</v>
      </c>
      <c r="F58" s="8">
        <v>6</v>
      </c>
      <c r="G58" s="41">
        <f t="shared" si="9"/>
        <v>269</v>
      </c>
      <c r="H58" s="41">
        <f t="shared" si="0"/>
        <v>269</v>
      </c>
      <c r="I58" s="42">
        <v>2287</v>
      </c>
      <c r="J58" s="42">
        <f t="shared" si="11"/>
        <v>2287</v>
      </c>
      <c r="K58" s="42">
        <f t="shared" si="2"/>
        <v>0</v>
      </c>
      <c r="L58" s="42">
        <v>44.339217142695631</v>
      </c>
      <c r="M58" s="44">
        <v>531</v>
      </c>
      <c r="N58" s="44">
        <v>266</v>
      </c>
      <c r="O58" s="44">
        <v>31</v>
      </c>
      <c r="P58" s="44">
        <v>22</v>
      </c>
      <c r="Q58" s="44">
        <v>71</v>
      </c>
      <c r="R58" s="44">
        <f t="shared" si="12"/>
        <v>78</v>
      </c>
      <c r="S58" s="44"/>
      <c r="T58" s="44"/>
      <c r="U58" s="44"/>
      <c r="V58" s="44">
        <v>999</v>
      </c>
      <c r="W58" s="44">
        <f t="shared" si="13"/>
        <v>999</v>
      </c>
      <c r="X58" s="44">
        <f t="shared" si="4"/>
        <v>0</v>
      </c>
      <c r="Y58" s="45">
        <v>19.368114528007407</v>
      </c>
      <c r="Z58" s="47">
        <f t="shared" si="10"/>
        <v>-1288</v>
      </c>
      <c r="AA58" s="47">
        <f t="shared" si="5"/>
        <v>-1288</v>
      </c>
      <c r="AB58" s="49">
        <v>-24.971102614688228</v>
      </c>
      <c r="AC58" s="47">
        <v>-1019</v>
      </c>
      <c r="AD58" s="47">
        <f t="shared" si="14"/>
        <v>-1019</v>
      </c>
      <c r="AE58" s="48">
        <v>-19.755864568608153</v>
      </c>
      <c r="AF58" s="49">
        <f t="shared" si="7"/>
        <v>5.2152380460800742</v>
      </c>
      <c r="AG58" s="49">
        <f>100*(AD58-AA58)/'A2. Public Sector Net Debt'!D238</f>
        <v>4.4761868377545442</v>
      </c>
      <c r="AH58" s="50"/>
      <c r="AI58" s="50"/>
      <c r="AJ58" s="70"/>
      <c r="AK58" s="70"/>
      <c r="AL58" s="70"/>
      <c r="AM58" s="70"/>
      <c r="AN58" s="70"/>
      <c r="AO58" s="72"/>
      <c r="AP58" s="70"/>
      <c r="AQ58" s="71"/>
      <c r="AR58" s="71"/>
      <c r="AS58" s="71"/>
    </row>
    <row r="59" spans="1:45" s="69" customFormat="1" x14ac:dyDescent="0.55000000000000004">
      <c r="A59" s="69">
        <v>1919</v>
      </c>
      <c r="B59" s="73">
        <v>935</v>
      </c>
      <c r="C59" s="73">
        <v>33</v>
      </c>
      <c r="D59" s="73">
        <v>171</v>
      </c>
      <c r="E59" s="73">
        <v>113</v>
      </c>
      <c r="F59" s="73">
        <v>7</v>
      </c>
      <c r="G59" s="57">
        <f t="shared" si="9"/>
        <v>332</v>
      </c>
      <c r="H59" s="57">
        <f t="shared" si="0"/>
        <v>332</v>
      </c>
      <c r="I59" s="58">
        <v>1591</v>
      </c>
      <c r="J59" s="58">
        <f t="shared" si="11"/>
        <v>1591</v>
      </c>
      <c r="K59" s="58">
        <f t="shared" si="2"/>
        <v>0</v>
      </c>
      <c r="L59" s="58">
        <v>28.7199666161798</v>
      </c>
      <c r="M59" s="61">
        <v>629</v>
      </c>
      <c r="N59" s="61">
        <v>396</v>
      </c>
      <c r="O59" s="61">
        <v>38</v>
      </c>
      <c r="P59" s="61">
        <v>22</v>
      </c>
      <c r="Q59" s="61">
        <v>36</v>
      </c>
      <c r="R59" s="61">
        <f t="shared" si="12"/>
        <v>59</v>
      </c>
      <c r="S59" s="61"/>
      <c r="T59" s="61"/>
      <c r="U59" s="61"/>
      <c r="V59" s="61">
        <v>1180</v>
      </c>
      <c r="W59" s="61">
        <f t="shared" si="13"/>
        <v>1180</v>
      </c>
      <c r="X59" s="61">
        <f t="shared" si="4"/>
        <v>0</v>
      </c>
      <c r="Y59" s="62">
        <v>21.300792336324427</v>
      </c>
      <c r="Z59" s="64">
        <f t="shared" si="10"/>
        <v>-411</v>
      </c>
      <c r="AA59" s="64">
        <f t="shared" si="5"/>
        <v>-411</v>
      </c>
      <c r="AB59" s="66">
        <v>-7.4191742798553726</v>
      </c>
      <c r="AC59" s="64">
        <v>-79</v>
      </c>
      <c r="AD59" s="64">
        <f t="shared" si="14"/>
        <v>-79</v>
      </c>
      <c r="AE59" s="65">
        <v>-1.4260699953979912</v>
      </c>
      <c r="AF59" s="66">
        <f t="shared" si="7"/>
        <v>5.993104284457381</v>
      </c>
      <c r="AG59" s="49">
        <f>100*(AD59-AA59)/'A2. Public Sector Net Debt'!D239</f>
        <v>4.3888277693481283</v>
      </c>
      <c r="AH59" s="50"/>
      <c r="AI59" s="50"/>
      <c r="AJ59" s="74"/>
      <c r="AK59" s="74"/>
      <c r="AL59" s="74"/>
      <c r="AM59" s="74"/>
      <c r="AN59" s="74"/>
      <c r="AO59" s="75"/>
      <c r="AP59" s="74"/>
      <c r="AQ59" s="76"/>
      <c r="AR59" s="76"/>
      <c r="AS59" s="76"/>
    </row>
    <row r="60" spans="1:45" x14ac:dyDescent="0.55000000000000004">
      <c r="A60">
        <v>1920</v>
      </c>
      <c r="B60" s="8">
        <v>488</v>
      </c>
      <c r="C60" s="8">
        <v>103</v>
      </c>
      <c r="D60" s="8">
        <v>160</v>
      </c>
      <c r="E60" s="8">
        <v>124</v>
      </c>
      <c r="F60" s="8">
        <v>11</v>
      </c>
      <c r="G60" s="41">
        <f t="shared" si="9"/>
        <v>343</v>
      </c>
      <c r="H60" s="41">
        <f t="shared" si="0"/>
        <v>343</v>
      </c>
      <c r="I60" s="42">
        <v>1229</v>
      </c>
      <c r="J60" s="42">
        <f t="shared" si="11"/>
        <v>1229</v>
      </c>
      <c r="K60" s="42">
        <f t="shared" si="2"/>
        <v>0</v>
      </c>
      <c r="L60" s="42">
        <v>20.749620124936687</v>
      </c>
      <c r="M60" s="44">
        <v>609</v>
      </c>
      <c r="N60" s="44">
        <v>494</v>
      </c>
      <c r="O60" s="44">
        <v>48</v>
      </c>
      <c r="P60" s="44">
        <v>28</v>
      </c>
      <c r="Q60" s="44">
        <v>20</v>
      </c>
      <c r="R60" s="44">
        <f t="shared" si="12"/>
        <v>51</v>
      </c>
      <c r="S60" s="44"/>
      <c r="T60" s="44"/>
      <c r="U60" s="44"/>
      <c r="V60" s="44">
        <v>1250</v>
      </c>
      <c r="W60" s="44">
        <f t="shared" si="13"/>
        <v>1250</v>
      </c>
      <c r="X60" s="44">
        <f t="shared" si="4"/>
        <v>0</v>
      </c>
      <c r="Y60" s="45">
        <v>21.104170184028366</v>
      </c>
      <c r="Z60" s="47">
        <f t="shared" si="10"/>
        <v>21</v>
      </c>
      <c r="AA60" s="47">
        <f t="shared" si="5"/>
        <v>21</v>
      </c>
      <c r="AB60" s="49">
        <v>0.35455005909167653</v>
      </c>
      <c r="AC60" s="47">
        <v>364</v>
      </c>
      <c r="AD60" s="47">
        <f t="shared" si="14"/>
        <v>364</v>
      </c>
      <c r="AE60" s="48">
        <v>6.1455343575890593</v>
      </c>
      <c r="AF60" s="49">
        <f t="shared" si="7"/>
        <v>5.7909842984973832</v>
      </c>
      <c r="AG60" s="49">
        <f>100*(AD60-AA60)/'A2. Public Sector Net Debt'!D240</f>
        <v>4.1766470851521058</v>
      </c>
      <c r="AH60" s="50"/>
      <c r="AI60" s="50"/>
      <c r="AJ60" s="70"/>
      <c r="AK60" s="70"/>
      <c r="AL60" s="70"/>
      <c r="AM60" s="70"/>
      <c r="AN60" s="70"/>
      <c r="AO60" s="72"/>
      <c r="AP60" s="70"/>
      <c r="AQ60" s="71"/>
      <c r="AR60" s="71"/>
      <c r="AS60" s="71"/>
    </row>
    <row r="61" spans="1:45" x14ac:dyDescent="0.55000000000000004">
      <c r="A61">
        <v>1921</v>
      </c>
      <c r="B61" s="8">
        <v>489</v>
      </c>
      <c r="C61" s="8">
        <v>159</v>
      </c>
      <c r="D61" s="8">
        <v>206</v>
      </c>
      <c r="E61" s="8">
        <v>128</v>
      </c>
      <c r="F61" s="8">
        <v>9</v>
      </c>
      <c r="G61" s="41">
        <f t="shared" si="9"/>
        <v>333</v>
      </c>
      <c r="H61" s="41">
        <f t="shared" si="0"/>
        <v>333</v>
      </c>
      <c r="I61" s="42">
        <v>1324</v>
      </c>
      <c r="J61" s="42">
        <f t="shared" si="11"/>
        <v>1324</v>
      </c>
      <c r="K61" s="42">
        <f t="shared" si="2"/>
        <v>0</v>
      </c>
      <c r="L61" s="42">
        <v>27.220394736842106</v>
      </c>
      <c r="M61" s="44">
        <v>503</v>
      </c>
      <c r="N61" s="44">
        <v>530</v>
      </c>
      <c r="O61" s="44">
        <v>48</v>
      </c>
      <c r="P61" s="44">
        <v>47</v>
      </c>
      <c r="Q61" s="44">
        <v>25</v>
      </c>
      <c r="R61" s="44">
        <f t="shared" si="12"/>
        <v>100</v>
      </c>
      <c r="S61" s="44"/>
      <c r="T61" s="44"/>
      <c r="U61" s="44"/>
      <c r="V61" s="44">
        <v>1253</v>
      </c>
      <c r="W61" s="44">
        <f t="shared" si="13"/>
        <v>1253</v>
      </c>
      <c r="X61" s="44">
        <f t="shared" si="4"/>
        <v>0</v>
      </c>
      <c r="Y61" s="45">
        <v>25.760690789473685</v>
      </c>
      <c r="Z61" s="47">
        <f t="shared" si="10"/>
        <v>-71</v>
      </c>
      <c r="AA61" s="47">
        <f t="shared" si="5"/>
        <v>-71</v>
      </c>
      <c r="AB61" s="49">
        <v>-1.459703947368421</v>
      </c>
      <c r="AC61" s="47">
        <v>262</v>
      </c>
      <c r="AD61" s="47">
        <f t="shared" si="14"/>
        <v>262</v>
      </c>
      <c r="AE61" s="48">
        <v>5.3865131578947372</v>
      </c>
      <c r="AF61" s="49">
        <f t="shared" si="7"/>
        <v>6.8462171052631584</v>
      </c>
      <c r="AG61" s="49">
        <f>100*(AD61-AA61)/'A2. Public Sector Net Debt'!D241</f>
        <v>4.0446554960002672</v>
      </c>
      <c r="AH61" s="50"/>
      <c r="AI61" s="50"/>
      <c r="AJ61" s="70"/>
      <c r="AK61" s="70"/>
      <c r="AL61" s="70"/>
      <c r="AM61" s="70"/>
      <c r="AN61" s="70"/>
      <c r="AO61" s="72"/>
      <c r="AP61" s="70"/>
      <c r="AQ61" s="71"/>
      <c r="AR61" s="71"/>
      <c r="AS61" s="71"/>
    </row>
    <row r="62" spans="1:45" x14ac:dyDescent="0.55000000000000004">
      <c r="A62">
        <v>1922</v>
      </c>
      <c r="B62" s="8">
        <v>435</v>
      </c>
      <c r="C62" s="8">
        <v>120</v>
      </c>
      <c r="D62" s="8">
        <v>195</v>
      </c>
      <c r="E62" s="8">
        <v>73</v>
      </c>
      <c r="F62" s="8">
        <v>9</v>
      </c>
      <c r="G62" s="41">
        <f t="shared" si="9"/>
        <v>340</v>
      </c>
      <c r="H62" s="41">
        <f t="shared" si="0"/>
        <v>340</v>
      </c>
      <c r="I62" s="42">
        <v>1172</v>
      </c>
      <c r="J62" s="42">
        <f t="shared" si="11"/>
        <v>1172</v>
      </c>
      <c r="K62" s="42">
        <f t="shared" si="2"/>
        <v>0</v>
      </c>
      <c r="L62" s="42">
        <v>26.521837519800862</v>
      </c>
      <c r="M62" s="44">
        <v>431</v>
      </c>
      <c r="N62" s="44">
        <v>512</v>
      </c>
      <c r="O62" s="44">
        <v>59</v>
      </c>
      <c r="P62" s="44">
        <v>59</v>
      </c>
      <c r="Q62" s="44">
        <v>44</v>
      </c>
      <c r="R62" s="44">
        <f t="shared" si="12"/>
        <v>69</v>
      </c>
      <c r="S62" s="44"/>
      <c r="T62" s="44"/>
      <c r="U62" s="44"/>
      <c r="V62" s="44">
        <v>1174</v>
      </c>
      <c r="W62" s="44">
        <f t="shared" si="13"/>
        <v>1174</v>
      </c>
      <c r="X62" s="44">
        <f t="shared" si="4"/>
        <v>0</v>
      </c>
      <c r="Y62" s="45">
        <v>26.567096628196424</v>
      </c>
      <c r="Z62" s="47">
        <f t="shared" si="10"/>
        <v>2</v>
      </c>
      <c r="AA62" s="47">
        <f t="shared" si="5"/>
        <v>2</v>
      </c>
      <c r="AB62" s="49">
        <v>4.5259108395564608E-2</v>
      </c>
      <c r="AC62" s="47">
        <v>342</v>
      </c>
      <c r="AD62" s="47">
        <f t="shared" si="14"/>
        <v>342</v>
      </c>
      <c r="AE62" s="48">
        <v>7.7393075356415482</v>
      </c>
      <c r="AF62" s="49">
        <f t="shared" si="7"/>
        <v>7.6940484272459839</v>
      </c>
      <c r="AG62" s="49">
        <f>100*(AD62-AA62)/'A2. Public Sector Net Debt'!D242</f>
        <v>4.0429640105472728</v>
      </c>
      <c r="AH62" s="50"/>
      <c r="AI62" s="50"/>
      <c r="AJ62" s="70"/>
      <c r="AK62" s="70"/>
      <c r="AL62" s="70"/>
      <c r="AM62" s="70"/>
      <c r="AN62" s="70"/>
      <c r="AO62" s="72"/>
      <c r="AP62" s="70"/>
      <c r="AQ62" s="71"/>
      <c r="AR62" s="71"/>
      <c r="AS62" s="71"/>
    </row>
    <row r="63" spans="1:45" x14ac:dyDescent="0.55000000000000004">
      <c r="A63">
        <v>1923</v>
      </c>
      <c r="B63" s="8">
        <v>395</v>
      </c>
      <c r="C63" s="8">
        <v>88</v>
      </c>
      <c r="D63" s="8">
        <v>177</v>
      </c>
      <c r="E63" s="8">
        <v>26</v>
      </c>
      <c r="F63" s="8">
        <v>13</v>
      </c>
      <c r="G63" s="41">
        <f t="shared" si="9"/>
        <v>349</v>
      </c>
      <c r="H63" s="41">
        <f t="shared" si="0"/>
        <v>349</v>
      </c>
      <c r="I63" s="42">
        <v>1048</v>
      </c>
      <c r="J63" s="42">
        <f t="shared" si="11"/>
        <v>1048</v>
      </c>
      <c r="K63" s="42">
        <f t="shared" si="2"/>
        <v>0</v>
      </c>
      <c r="L63" s="42">
        <v>24.851790372302585</v>
      </c>
      <c r="M63" s="44">
        <v>377</v>
      </c>
      <c r="N63" s="44">
        <v>480</v>
      </c>
      <c r="O63" s="44">
        <v>54</v>
      </c>
      <c r="P63" s="44">
        <v>62</v>
      </c>
      <c r="Q63" s="44">
        <v>44</v>
      </c>
      <c r="R63" s="44">
        <f t="shared" si="12"/>
        <v>73</v>
      </c>
      <c r="S63" s="44"/>
      <c r="T63" s="44"/>
      <c r="U63" s="44"/>
      <c r="V63" s="44">
        <v>1090</v>
      </c>
      <c r="W63" s="44">
        <f t="shared" si="13"/>
        <v>1090</v>
      </c>
      <c r="X63" s="44">
        <f t="shared" si="4"/>
        <v>0</v>
      </c>
      <c r="Y63" s="45">
        <v>25.847759070429216</v>
      </c>
      <c r="Z63" s="47">
        <f t="shared" si="10"/>
        <v>42</v>
      </c>
      <c r="AA63" s="47">
        <f t="shared" si="5"/>
        <v>42</v>
      </c>
      <c r="AB63" s="49">
        <v>0.99596869812663036</v>
      </c>
      <c r="AC63" s="47">
        <v>391</v>
      </c>
      <c r="AD63" s="47">
        <f t="shared" si="14"/>
        <v>391</v>
      </c>
      <c r="AE63" s="48">
        <v>9.2719943087502958</v>
      </c>
      <c r="AF63" s="49">
        <f t="shared" si="7"/>
        <v>8.276025610623666</v>
      </c>
      <c r="AG63" s="49">
        <f>100*(AD63-AA63)/'A2. Public Sector Net Debt'!D243</f>
        <v>4.0610991038070816</v>
      </c>
      <c r="AH63" s="50"/>
      <c r="AI63" s="50"/>
      <c r="AJ63" s="70"/>
      <c r="AK63" s="70"/>
      <c r="AL63" s="70"/>
      <c r="AM63" s="70"/>
      <c r="AN63" s="70"/>
      <c r="AO63" s="72"/>
      <c r="AP63" s="70"/>
      <c r="AQ63" s="71"/>
      <c r="AR63" s="71"/>
      <c r="AS63" s="71"/>
    </row>
    <row r="64" spans="1:45" x14ac:dyDescent="0.55000000000000004">
      <c r="A64">
        <v>1924</v>
      </c>
      <c r="B64" s="8">
        <v>398</v>
      </c>
      <c r="C64" s="8">
        <v>97</v>
      </c>
      <c r="D64" s="8">
        <v>174</v>
      </c>
      <c r="E64" s="8">
        <v>14</v>
      </c>
      <c r="F64" s="8">
        <v>9</v>
      </c>
      <c r="G64" s="41">
        <f t="shared" si="9"/>
        <v>349</v>
      </c>
      <c r="H64" s="41">
        <f t="shared" si="0"/>
        <v>349</v>
      </c>
      <c r="I64" s="42">
        <v>1041</v>
      </c>
      <c r="J64" s="42">
        <f t="shared" si="11"/>
        <v>1041</v>
      </c>
      <c r="K64" s="42">
        <f t="shared" si="2"/>
        <v>0</v>
      </c>
      <c r="L64" s="42">
        <v>24.05268022181146</v>
      </c>
      <c r="M64" s="44">
        <v>351</v>
      </c>
      <c r="N64" s="44">
        <v>444</v>
      </c>
      <c r="O64" s="44">
        <v>62</v>
      </c>
      <c r="P64" s="44">
        <v>64</v>
      </c>
      <c r="Q64" s="44">
        <v>40</v>
      </c>
      <c r="R64" s="44">
        <f t="shared" si="12"/>
        <v>67</v>
      </c>
      <c r="S64" s="44"/>
      <c r="T64" s="44"/>
      <c r="U64" s="44"/>
      <c r="V64" s="44">
        <v>1028</v>
      </c>
      <c r="W64" s="44">
        <f t="shared" si="13"/>
        <v>1028</v>
      </c>
      <c r="X64" s="44">
        <f t="shared" si="4"/>
        <v>0</v>
      </c>
      <c r="Y64" s="45">
        <v>23.752310536044362</v>
      </c>
      <c r="Z64" s="47">
        <f t="shared" si="10"/>
        <v>-13</v>
      </c>
      <c r="AA64" s="47">
        <f t="shared" si="5"/>
        <v>-13</v>
      </c>
      <c r="AB64" s="49">
        <v>-0.30036968576709799</v>
      </c>
      <c r="AC64" s="47">
        <v>336</v>
      </c>
      <c r="AD64" s="47">
        <f t="shared" si="14"/>
        <v>336</v>
      </c>
      <c r="AE64" s="48">
        <v>7.763401109057301</v>
      </c>
      <c r="AF64" s="49">
        <f t="shared" si="7"/>
        <v>8.0637707948243982</v>
      </c>
      <c r="AG64" s="49">
        <f>100*(AD64-AA64)/'A2. Public Sector Net Debt'!D244</f>
        <v>4.0728117061823514</v>
      </c>
      <c r="AH64" s="50"/>
      <c r="AI64" s="50"/>
      <c r="AJ64" s="70"/>
      <c r="AK64" s="70"/>
      <c r="AL64" s="70"/>
      <c r="AM64" s="70"/>
      <c r="AN64" s="70"/>
      <c r="AO64" s="72"/>
      <c r="AP64" s="70"/>
      <c r="AQ64" s="71"/>
      <c r="AR64" s="71"/>
      <c r="AS64" s="71"/>
    </row>
    <row r="65" spans="1:45" x14ac:dyDescent="0.55000000000000004">
      <c r="A65">
        <v>1925</v>
      </c>
      <c r="B65" s="8">
        <v>412</v>
      </c>
      <c r="C65" s="8">
        <v>122</v>
      </c>
      <c r="D65" s="8">
        <v>181</v>
      </c>
      <c r="E65" s="8">
        <v>28</v>
      </c>
      <c r="F65" s="8">
        <v>5</v>
      </c>
      <c r="G65" s="41">
        <f t="shared" si="9"/>
        <v>348</v>
      </c>
      <c r="H65" s="41">
        <f t="shared" si="0"/>
        <v>348</v>
      </c>
      <c r="I65" s="42">
        <v>1096</v>
      </c>
      <c r="J65" s="42">
        <f t="shared" si="11"/>
        <v>1096</v>
      </c>
      <c r="K65" s="42">
        <f t="shared" si="2"/>
        <v>0</v>
      </c>
      <c r="L65" s="42">
        <v>24.524502125755202</v>
      </c>
      <c r="M65" s="44">
        <v>344</v>
      </c>
      <c r="N65" s="44">
        <v>457</v>
      </c>
      <c r="O65" s="44">
        <v>58</v>
      </c>
      <c r="P65" s="44">
        <v>65</v>
      </c>
      <c r="Q65" s="44">
        <v>42</v>
      </c>
      <c r="R65" s="44">
        <f t="shared" si="12"/>
        <v>82</v>
      </c>
      <c r="S65" s="44"/>
      <c r="T65" s="44"/>
      <c r="U65" s="44"/>
      <c r="V65" s="44">
        <v>1048</v>
      </c>
      <c r="W65" s="44">
        <f t="shared" si="13"/>
        <v>1048</v>
      </c>
      <c r="X65" s="44">
        <f t="shared" si="4"/>
        <v>0</v>
      </c>
      <c r="Y65" s="45">
        <v>23.450436339225778</v>
      </c>
      <c r="Z65" s="47">
        <f t="shared" si="10"/>
        <v>-48</v>
      </c>
      <c r="AA65" s="47">
        <f t="shared" si="5"/>
        <v>-48</v>
      </c>
      <c r="AB65" s="49">
        <v>-1.074065786529425</v>
      </c>
      <c r="AC65" s="47">
        <v>300</v>
      </c>
      <c r="AD65" s="47">
        <f t="shared" si="14"/>
        <v>300</v>
      </c>
      <c r="AE65" s="48">
        <v>6.7129111658089062</v>
      </c>
      <c r="AF65" s="49">
        <f t="shared" si="7"/>
        <v>7.786976952338331</v>
      </c>
      <c r="AG65" s="49">
        <f>100*(AD65-AA65)/'A2. Public Sector Net Debt'!D245</f>
        <v>4.0640425869718619</v>
      </c>
      <c r="AH65" s="50"/>
      <c r="AI65" s="50"/>
      <c r="AJ65" s="70"/>
      <c r="AK65" s="70"/>
      <c r="AL65" s="70"/>
      <c r="AM65" s="70"/>
      <c r="AN65" s="70"/>
      <c r="AO65" s="72"/>
      <c r="AP65" s="70"/>
      <c r="AQ65" s="71"/>
      <c r="AR65" s="71"/>
      <c r="AS65" s="71"/>
    </row>
    <row r="66" spans="1:45" x14ac:dyDescent="0.55000000000000004">
      <c r="A66">
        <v>1926</v>
      </c>
      <c r="B66" s="8">
        <v>420</v>
      </c>
      <c r="C66" s="8">
        <v>137</v>
      </c>
      <c r="D66" s="8">
        <v>203</v>
      </c>
      <c r="E66" s="8">
        <v>24</v>
      </c>
      <c r="F66" s="8">
        <v>5</v>
      </c>
      <c r="G66" s="41">
        <f t="shared" si="9"/>
        <v>366</v>
      </c>
      <c r="H66" s="41">
        <f t="shared" si="0"/>
        <v>366</v>
      </c>
      <c r="I66" s="42">
        <v>1155</v>
      </c>
      <c r="J66" s="42">
        <f t="shared" si="11"/>
        <v>1155</v>
      </c>
      <c r="K66" s="42">
        <f t="shared" si="2"/>
        <v>0</v>
      </c>
      <c r="L66" s="42">
        <v>26.791927627000696</v>
      </c>
      <c r="M66" s="44">
        <v>308</v>
      </c>
      <c r="N66" s="44">
        <v>473</v>
      </c>
      <c r="O66" s="44">
        <v>65</v>
      </c>
      <c r="P66" s="44">
        <v>75</v>
      </c>
      <c r="Q66" s="44">
        <v>40</v>
      </c>
      <c r="R66" s="44">
        <f t="shared" si="12"/>
        <v>96</v>
      </c>
      <c r="S66" s="44"/>
      <c r="T66" s="44"/>
      <c r="U66" s="44"/>
      <c r="V66" s="44">
        <v>1057</v>
      </c>
      <c r="W66" s="44">
        <f t="shared" si="13"/>
        <v>1057</v>
      </c>
      <c r="X66" s="44">
        <f t="shared" si="4"/>
        <v>0</v>
      </c>
      <c r="Y66" s="45">
        <v>24.518673161679423</v>
      </c>
      <c r="Z66" s="47">
        <f t="shared" si="10"/>
        <v>-98</v>
      </c>
      <c r="AA66" s="47">
        <f t="shared" si="5"/>
        <v>-98</v>
      </c>
      <c r="AB66" s="49">
        <v>-2.273254465321271</v>
      </c>
      <c r="AC66" s="47">
        <v>268</v>
      </c>
      <c r="AD66" s="47">
        <f t="shared" si="14"/>
        <v>268</v>
      </c>
      <c r="AE66" s="48">
        <v>6.2166550684295991</v>
      </c>
      <c r="AF66" s="49">
        <f t="shared" si="7"/>
        <v>8.4899095337508701</v>
      </c>
      <c r="AG66" s="49">
        <f>100*(AD66-AA66)/'A2. Public Sector Net Debt'!D246</f>
        <v>4.244754153507885</v>
      </c>
      <c r="AH66" s="50"/>
      <c r="AI66" s="50"/>
      <c r="AJ66" s="70"/>
      <c r="AK66" s="70"/>
      <c r="AL66" s="70"/>
      <c r="AM66" s="70"/>
      <c r="AN66" s="70"/>
      <c r="AO66" s="72"/>
      <c r="AP66" s="70"/>
      <c r="AQ66" s="71"/>
      <c r="AR66" s="71"/>
      <c r="AS66" s="71"/>
    </row>
    <row r="67" spans="1:45" x14ac:dyDescent="0.55000000000000004">
      <c r="A67">
        <v>1927</v>
      </c>
      <c r="B67" s="8">
        <v>423</v>
      </c>
      <c r="C67" s="8">
        <v>143</v>
      </c>
      <c r="D67" s="8">
        <v>196</v>
      </c>
      <c r="E67" s="8">
        <v>20</v>
      </c>
      <c r="F67" s="8">
        <v>5</v>
      </c>
      <c r="G67" s="41">
        <f t="shared" si="9"/>
        <v>345</v>
      </c>
      <c r="H67" s="41">
        <f t="shared" si="0"/>
        <v>345</v>
      </c>
      <c r="I67" s="42">
        <v>1132</v>
      </c>
      <c r="J67" s="42">
        <f t="shared" si="11"/>
        <v>1132</v>
      </c>
      <c r="K67" s="42">
        <f t="shared" si="2"/>
        <v>0</v>
      </c>
      <c r="L67" s="42">
        <v>24.830006580390435</v>
      </c>
      <c r="M67" s="44">
        <v>296</v>
      </c>
      <c r="N67" s="44">
        <v>499</v>
      </c>
      <c r="O67" s="44">
        <v>76</v>
      </c>
      <c r="P67" s="44">
        <v>80</v>
      </c>
      <c r="Q67" s="44">
        <v>48</v>
      </c>
      <c r="R67" s="44">
        <f t="shared" si="12"/>
        <v>106</v>
      </c>
      <c r="S67" s="44"/>
      <c r="T67" s="44"/>
      <c r="U67" s="44"/>
      <c r="V67" s="44">
        <v>1105</v>
      </c>
      <c r="W67" s="44">
        <f t="shared" si="13"/>
        <v>1105</v>
      </c>
      <c r="X67" s="44">
        <f t="shared" si="4"/>
        <v>0</v>
      </c>
      <c r="Y67" s="45">
        <v>24.237771441105505</v>
      </c>
      <c r="Z67" s="47">
        <f t="shared" si="10"/>
        <v>-27</v>
      </c>
      <c r="AA67" s="47">
        <f t="shared" si="5"/>
        <v>-27</v>
      </c>
      <c r="AB67" s="49">
        <v>-0.59223513928493088</v>
      </c>
      <c r="AC67" s="47">
        <v>318</v>
      </c>
      <c r="AD67" s="47">
        <f t="shared" si="14"/>
        <v>318</v>
      </c>
      <c r="AE67" s="48">
        <v>6.975213862689186</v>
      </c>
      <c r="AF67" s="49">
        <f t="shared" si="7"/>
        <v>7.5674490019741167</v>
      </c>
      <c r="AG67" s="49">
        <f>100*(AD67-AA67)/'A2. Public Sector Net Debt'!D247</f>
        <v>3.9509464789604651</v>
      </c>
      <c r="AH67" s="50"/>
      <c r="AI67" s="50"/>
      <c r="AJ67" s="70"/>
      <c r="AK67" s="70"/>
      <c r="AL67" s="70"/>
      <c r="AM67" s="70"/>
      <c r="AN67" s="70"/>
      <c r="AO67" s="72"/>
      <c r="AP67" s="70"/>
      <c r="AQ67" s="71"/>
      <c r="AR67" s="71"/>
      <c r="AS67" s="71"/>
    </row>
    <row r="68" spans="1:45" x14ac:dyDescent="0.55000000000000004">
      <c r="A68">
        <v>1928</v>
      </c>
      <c r="B68" s="8">
        <v>425</v>
      </c>
      <c r="C68" s="8">
        <v>125</v>
      </c>
      <c r="D68" s="8">
        <v>201</v>
      </c>
      <c r="E68" s="8">
        <v>20</v>
      </c>
      <c r="F68" s="8">
        <v>6</v>
      </c>
      <c r="G68" s="41">
        <f t="shared" si="9"/>
        <v>357</v>
      </c>
      <c r="H68" s="41">
        <f t="shared" si="0"/>
        <v>357</v>
      </c>
      <c r="I68" s="42">
        <v>1134</v>
      </c>
      <c r="J68" s="42">
        <f t="shared" si="11"/>
        <v>1134</v>
      </c>
      <c r="K68" s="42">
        <f t="shared" si="2"/>
        <v>0</v>
      </c>
      <c r="L68" s="42">
        <v>24.873875849967099</v>
      </c>
      <c r="M68" s="44">
        <v>286</v>
      </c>
      <c r="N68" s="44">
        <v>513</v>
      </c>
      <c r="O68" s="44">
        <v>83</v>
      </c>
      <c r="P68" s="44">
        <v>82</v>
      </c>
      <c r="Q68" s="44">
        <v>51</v>
      </c>
      <c r="R68" s="44">
        <f t="shared" si="12"/>
        <v>113</v>
      </c>
      <c r="S68" s="44"/>
      <c r="T68" s="44"/>
      <c r="U68" s="44"/>
      <c r="V68" s="44">
        <v>1128</v>
      </c>
      <c r="W68" s="44">
        <f t="shared" si="13"/>
        <v>1128</v>
      </c>
      <c r="X68" s="44">
        <f t="shared" si="4"/>
        <v>0</v>
      </c>
      <c r="Y68" s="45">
        <v>24.742268041237114</v>
      </c>
      <c r="Z68" s="47">
        <f t="shared" si="10"/>
        <v>-6</v>
      </c>
      <c r="AA68" s="47">
        <f t="shared" si="5"/>
        <v>-6</v>
      </c>
      <c r="AB68" s="49">
        <v>-0.13160780872998465</v>
      </c>
      <c r="AC68" s="47">
        <v>351</v>
      </c>
      <c r="AD68" s="47">
        <f t="shared" si="14"/>
        <v>351</v>
      </c>
      <c r="AE68" s="48">
        <v>7.6990568107041017</v>
      </c>
      <c r="AF68" s="49">
        <f t="shared" si="7"/>
        <v>7.8306646194340868</v>
      </c>
      <c r="AG68" s="49">
        <f>100*(AD68-AA68)/'A2. Public Sector Net Debt'!D248</f>
        <v>4.0416295748371196</v>
      </c>
      <c r="AH68" s="50"/>
      <c r="AI68" s="50"/>
      <c r="AJ68" s="70"/>
      <c r="AK68" s="70"/>
      <c r="AL68" s="70"/>
      <c r="AM68" s="70"/>
      <c r="AN68" s="70"/>
      <c r="AO68" s="72"/>
      <c r="AP68" s="70"/>
      <c r="AQ68" s="71"/>
      <c r="AR68" s="71"/>
      <c r="AS68" s="71"/>
    </row>
    <row r="69" spans="1:45" x14ac:dyDescent="0.55000000000000004">
      <c r="A69">
        <v>1929</v>
      </c>
      <c r="B69" s="8">
        <v>435</v>
      </c>
      <c r="C69" s="8">
        <v>123</v>
      </c>
      <c r="D69" s="8">
        <v>209</v>
      </c>
      <c r="E69" s="8">
        <v>23</v>
      </c>
      <c r="F69" s="8">
        <v>6</v>
      </c>
      <c r="G69" s="41">
        <f t="shared" si="9"/>
        <v>363</v>
      </c>
      <c r="H69" s="41">
        <f t="shared" si="0"/>
        <v>363</v>
      </c>
      <c r="I69" s="42">
        <v>1159</v>
      </c>
      <c r="J69" s="42">
        <f t="shared" si="11"/>
        <v>1159</v>
      </c>
      <c r="K69" s="42">
        <f t="shared" si="2"/>
        <v>0</v>
      </c>
      <c r="L69" s="42">
        <v>24.919372178026229</v>
      </c>
      <c r="M69" s="44">
        <v>295</v>
      </c>
      <c r="N69" s="44">
        <v>499</v>
      </c>
      <c r="O69" s="44">
        <v>79</v>
      </c>
      <c r="P69" s="44">
        <v>82</v>
      </c>
      <c r="Q69" s="44">
        <v>52</v>
      </c>
      <c r="R69" s="44">
        <f t="shared" si="12"/>
        <v>120</v>
      </c>
      <c r="S69" s="44"/>
      <c r="T69" s="44"/>
      <c r="U69" s="44"/>
      <c r="V69" s="44">
        <v>1127</v>
      </c>
      <c r="W69" s="44">
        <f t="shared" si="13"/>
        <v>1127</v>
      </c>
      <c r="X69" s="44">
        <f t="shared" si="4"/>
        <v>0</v>
      </c>
      <c r="Y69" s="45">
        <v>24.2313480971834</v>
      </c>
      <c r="Z69" s="47">
        <f t="shared" si="10"/>
        <v>-32</v>
      </c>
      <c r="AA69" s="47">
        <f t="shared" si="5"/>
        <v>-32</v>
      </c>
      <c r="AB69" s="49">
        <v>-0.68802408084282951</v>
      </c>
      <c r="AC69" s="47">
        <v>331</v>
      </c>
      <c r="AD69" s="47">
        <f t="shared" si="14"/>
        <v>331</v>
      </c>
      <c r="AE69" s="48">
        <v>7.116749086218018</v>
      </c>
      <c r="AF69" s="49">
        <f t="shared" si="7"/>
        <v>7.8047731670608478</v>
      </c>
      <c r="AG69" s="49">
        <f>100*(AD69-AA69)/'A2. Public Sector Net Debt'!D249</f>
        <v>4.0896492938259996</v>
      </c>
      <c r="AH69" s="50"/>
      <c r="AI69" s="50"/>
      <c r="AJ69" s="70"/>
      <c r="AK69" s="70"/>
      <c r="AL69" s="70"/>
      <c r="AM69" s="70"/>
      <c r="AN69" s="70"/>
      <c r="AO69" s="72"/>
      <c r="AP69" s="70"/>
      <c r="AQ69" s="71"/>
      <c r="AR69" s="71"/>
      <c r="AS69" s="71"/>
    </row>
    <row r="70" spans="1:45" x14ac:dyDescent="0.55000000000000004">
      <c r="A70">
        <v>1930</v>
      </c>
      <c r="B70" s="8">
        <v>443</v>
      </c>
      <c r="C70" s="8">
        <v>132</v>
      </c>
      <c r="D70" s="8">
        <v>239</v>
      </c>
      <c r="E70" s="8">
        <v>24</v>
      </c>
      <c r="F70" s="8">
        <v>5</v>
      </c>
      <c r="G70" s="41">
        <f t="shared" si="9"/>
        <v>354</v>
      </c>
      <c r="H70" s="41">
        <f t="shared" si="0"/>
        <v>354</v>
      </c>
      <c r="I70" s="42">
        <v>1197</v>
      </c>
      <c r="J70" s="42">
        <f t="shared" si="11"/>
        <v>1197</v>
      </c>
      <c r="K70" s="42">
        <f t="shared" si="2"/>
        <v>0</v>
      </c>
      <c r="L70" s="42">
        <v>26.16393442622951</v>
      </c>
      <c r="M70" s="44">
        <v>303</v>
      </c>
      <c r="N70" s="44">
        <v>481</v>
      </c>
      <c r="O70" s="44">
        <v>81</v>
      </c>
      <c r="P70" s="44">
        <v>81</v>
      </c>
      <c r="Q70" s="44">
        <v>54</v>
      </c>
      <c r="R70" s="44">
        <f t="shared" si="12"/>
        <v>131</v>
      </c>
      <c r="S70" s="44"/>
      <c r="T70" s="44"/>
      <c r="U70" s="44"/>
      <c r="V70" s="44">
        <v>1131</v>
      </c>
      <c r="W70" s="44">
        <f t="shared" si="13"/>
        <v>1131</v>
      </c>
      <c r="X70" s="44">
        <f t="shared" si="4"/>
        <v>0</v>
      </c>
      <c r="Y70" s="45">
        <v>24.721311475409838</v>
      </c>
      <c r="Z70" s="47">
        <f t="shared" si="10"/>
        <v>-66</v>
      </c>
      <c r="AA70" s="47">
        <f t="shared" si="5"/>
        <v>-66</v>
      </c>
      <c r="AB70" s="49">
        <v>-1.4426229508196722</v>
      </c>
      <c r="AC70" s="47">
        <v>288</v>
      </c>
      <c r="AD70" s="47">
        <f t="shared" si="14"/>
        <v>288</v>
      </c>
      <c r="AE70" s="48">
        <v>6.2950819672131146</v>
      </c>
      <c r="AF70" s="49">
        <f t="shared" si="7"/>
        <v>7.7377049180327866</v>
      </c>
      <c r="AG70" s="49">
        <f>100*(AD70-AA70)/'A2. Public Sector Net Debt'!D250</f>
        <v>3.9726529844962504</v>
      </c>
      <c r="AH70" s="50"/>
      <c r="AI70" s="50"/>
      <c r="AJ70" s="70"/>
      <c r="AK70" s="70"/>
      <c r="AL70" s="70"/>
      <c r="AM70" s="70"/>
      <c r="AN70" s="70"/>
      <c r="AO70" s="72"/>
      <c r="AP70" s="70"/>
      <c r="AQ70" s="71"/>
      <c r="AR70" s="71"/>
      <c r="AS70" s="71"/>
    </row>
    <row r="71" spans="1:45" x14ac:dyDescent="0.55000000000000004">
      <c r="A71">
        <v>1931</v>
      </c>
      <c r="B71" s="8">
        <v>443</v>
      </c>
      <c r="C71" s="8">
        <v>142</v>
      </c>
      <c r="D71" s="8">
        <v>282</v>
      </c>
      <c r="E71" s="8">
        <v>22</v>
      </c>
      <c r="F71" s="8">
        <v>5</v>
      </c>
      <c r="G71" s="41">
        <f t="shared" si="9"/>
        <v>334</v>
      </c>
      <c r="H71" s="41">
        <f t="shared" si="0"/>
        <v>334</v>
      </c>
      <c r="I71" s="42">
        <v>1228</v>
      </c>
      <c r="J71" s="42">
        <f t="shared" si="11"/>
        <v>1228</v>
      </c>
      <c r="K71" s="42">
        <f t="shared" si="2"/>
        <v>0</v>
      </c>
      <c r="L71" s="42">
        <v>28.698293993923816</v>
      </c>
      <c r="M71" s="44">
        <v>328</v>
      </c>
      <c r="N71" s="44">
        <v>481</v>
      </c>
      <c r="O71" s="44">
        <v>72</v>
      </c>
      <c r="P71" s="44">
        <v>82</v>
      </c>
      <c r="Q71" s="44">
        <v>55</v>
      </c>
      <c r="R71" s="44">
        <f t="shared" si="12"/>
        <v>112</v>
      </c>
      <c r="S71" s="44"/>
      <c r="T71" s="44"/>
      <c r="U71" s="44"/>
      <c r="V71" s="44">
        <v>1130</v>
      </c>
      <c r="W71" s="44">
        <f t="shared" si="13"/>
        <v>1130</v>
      </c>
      <c r="X71" s="44">
        <f t="shared" si="4"/>
        <v>0</v>
      </c>
      <c r="Y71" s="45">
        <v>26.4080392615097</v>
      </c>
      <c r="Z71" s="47">
        <f t="shared" si="10"/>
        <v>-98</v>
      </c>
      <c r="AA71" s="47">
        <f t="shared" si="5"/>
        <v>-98</v>
      </c>
      <c r="AB71" s="49">
        <v>-2.2902547324141156</v>
      </c>
      <c r="AC71" s="47">
        <v>236</v>
      </c>
      <c r="AD71" s="47">
        <f t="shared" si="14"/>
        <v>236</v>
      </c>
      <c r="AE71" s="48">
        <v>5.5153073147931764</v>
      </c>
      <c r="AF71" s="49">
        <f t="shared" si="7"/>
        <v>7.8055620472072924</v>
      </c>
      <c r="AG71" s="49">
        <f>100*(AD71-AA71)/'A2. Public Sector Net Debt'!D251</f>
        <v>3.7207632885442243</v>
      </c>
      <c r="AH71" s="50"/>
      <c r="AI71" s="50"/>
      <c r="AJ71" s="70"/>
      <c r="AK71" s="70"/>
      <c r="AL71" s="70"/>
      <c r="AM71" s="70"/>
      <c r="AN71" s="70"/>
      <c r="AO71" s="72"/>
      <c r="AP71" s="70"/>
      <c r="AQ71" s="71"/>
      <c r="AR71" s="71"/>
      <c r="AS71" s="71"/>
    </row>
    <row r="72" spans="1:45" x14ac:dyDescent="0.55000000000000004">
      <c r="A72">
        <v>1932</v>
      </c>
      <c r="B72" s="8">
        <v>431</v>
      </c>
      <c r="C72" s="8">
        <v>119</v>
      </c>
      <c r="D72" s="8">
        <v>282</v>
      </c>
      <c r="E72" s="8">
        <v>25</v>
      </c>
      <c r="F72" s="8">
        <v>5</v>
      </c>
      <c r="G72" s="41">
        <f t="shared" si="9"/>
        <v>333</v>
      </c>
      <c r="H72" s="41">
        <f t="shared" si="0"/>
        <v>333</v>
      </c>
      <c r="I72" s="42">
        <v>1195</v>
      </c>
      <c r="J72" s="42">
        <f t="shared" si="11"/>
        <v>1195</v>
      </c>
      <c r="K72" s="42">
        <f t="shared" si="2"/>
        <v>0</v>
      </c>
      <c r="L72" s="42">
        <v>28.547539417104634</v>
      </c>
      <c r="M72" s="44">
        <v>352</v>
      </c>
      <c r="N72" s="44">
        <v>515</v>
      </c>
      <c r="O72" s="44">
        <v>73</v>
      </c>
      <c r="P72" s="44">
        <v>89</v>
      </c>
      <c r="Q72" s="44">
        <v>59</v>
      </c>
      <c r="R72" s="44">
        <f t="shared" si="12"/>
        <v>84</v>
      </c>
      <c r="S72" s="44"/>
      <c r="T72" s="44"/>
      <c r="U72" s="44"/>
      <c r="V72" s="44">
        <v>1172</v>
      </c>
      <c r="W72" s="44">
        <f t="shared" si="13"/>
        <v>1172</v>
      </c>
      <c r="X72" s="44">
        <f t="shared" si="4"/>
        <v>0</v>
      </c>
      <c r="Y72" s="45">
        <v>27.998088867654086</v>
      </c>
      <c r="Z72" s="47">
        <f t="shared" si="10"/>
        <v>-23</v>
      </c>
      <c r="AA72" s="47">
        <f t="shared" si="5"/>
        <v>-23</v>
      </c>
      <c r="AB72" s="49">
        <v>-0.5494505494505495</v>
      </c>
      <c r="AC72" s="47">
        <v>310</v>
      </c>
      <c r="AD72" s="47">
        <f t="shared" si="14"/>
        <v>310</v>
      </c>
      <c r="AE72" s="48">
        <v>7.4056378404204493</v>
      </c>
      <c r="AF72" s="49">
        <f t="shared" si="7"/>
        <v>7.9550883898709985</v>
      </c>
      <c r="AG72" s="49">
        <f>100*(AD72-AA72)/'A2. Public Sector Net Debt'!D252</f>
        <v>3.6646855943934091</v>
      </c>
      <c r="AH72" s="50"/>
      <c r="AI72" s="50"/>
      <c r="AJ72" s="70"/>
      <c r="AK72" s="70"/>
      <c r="AL72" s="70"/>
      <c r="AM72" s="70"/>
      <c r="AN72" s="70"/>
      <c r="AO72" s="72"/>
      <c r="AP72" s="70"/>
      <c r="AQ72" s="71"/>
      <c r="AR72" s="71"/>
      <c r="AS72" s="71"/>
    </row>
    <row r="73" spans="1:45" x14ac:dyDescent="0.55000000000000004">
      <c r="A73">
        <v>1933</v>
      </c>
      <c r="B73" s="8">
        <v>430</v>
      </c>
      <c r="C73" s="8">
        <v>94</v>
      </c>
      <c r="D73" s="8">
        <v>272</v>
      </c>
      <c r="E73" s="8">
        <v>29</v>
      </c>
      <c r="F73" s="8">
        <v>6</v>
      </c>
      <c r="G73" s="41">
        <f t="shared" si="9"/>
        <v>297</v>
      </c>
      <c r="H73" s="41">
        <f t="shared" si="0"/>
        <v>297</v>
      </c>
      <c r="I73" s="42">
        <v>1128</v>
      </c>
      <c r="J73" s="42">
        <f t="shared" si="11"/>
        <v>1128</v>
      </c>
      <c r="K73" s="42">
        <f t="shared" si="2"/>
        <v>0</v>
      </c>
      <c r="L73" s="42">
        <v>26.472659000234685</v>
      </c>
      <c r="M73" s="44">
        <v>310</v>
      </c>
      <c r="N73" s="44">
        <v>515</v>
      </c>
      <c r="O73" s="44">
        <v>87</v>
      </c>
      <c r="P73" s="44">
        <v>90</v>
      </c>
      <c r="Q73" s="44">
        <v>62</v>
      </c>
      <c r="R73" s="44">
        <f t="shared" si="12"/>
        <v>83</v>
      </c>
      <c r="S73" s="44"/>
      <c r="T73" s="44"/>
      <c r="U73" s="44"/>
      <c r="V73" s="44">
        <v>1147</v>
      </c>
      <c r="W73" s="44">
        <f t="shared" si="13"/>
        <v>1147</v>
      </c>
      <c r="X73" s="44">
        <f t="shared" si="4"/>
        <v>0</v>
      </c>
      <c r="Y73" s="45">
        <v>26.91856371743722</v>
      </c>
      <c r="Z73" s="47">
        <f t="shared" si="10"/>
        <v>19</v>
      </c>
      <c r="AA73" s="47">
        <f t="shared" si="5"/>
        <v>19</v>
      </c>
      <c r="AB73" s="49">
        <v>0.44590471720253461</v>
      </c>
      <c r="AC73" s="47">
        <v>316</v>
      </c>
      <c r="AD73" s="47">
        <f t="shared" si="14"/>
        <v>316</v>
      </c>
      <c r="AE73" s="48">
        <v>7.4160995071579441</v>
      </c>
      <c r="AF73" s="49">
        <f t="shared" si="7"/>
        <v>6.9701947899554098</v>
      </c>
      <c r="AG73" s="49">
        <f>100*(AD73-AA73)/'A2. Public Sector Net Debt'!D253</f>
        <v>3.223986198270905</v>
      </c>
      <c r="AH73" s="50"/>
      <c r="AI73" s="50"/>
      <c r="AJ73" s="70"/>
      <c r="AK73" s="70"/>
      <c r="AL73" s="70"/>
      <c r="AM73" s="70"/>
      <c r="AN73" s="70"/>
      <c r="AO73" s="72"/>
      <c r="AP73" s="70"/>
      <c r="AQ73" s="71"/>
      <c r="AR73" s="71"/>
      <c r="AS73" s="71"/>
    </row>
    <row r="74" spans="1:45" x14ac:dyDescent="0.55000000000000004">
      <c r="A74">
        <v>1934</v>
      </c>
      <c r="B74" s="8">
        <v>446</v>
      </c>
      <c r="C74" s="8">
        <v>97</v>
      </c>
      <c r="D74" s="8">
        <v>268</v>
      </c>
      <c r="E74" s="8">
        <v>33</v>
      </c>
      <c r="F74" s="8">
        <v>6</v>
      </c>
      <c r="G74" s="41">
        <f t="shared" si="9"/>
        <v>282</v>
      </c>
      <c r="H74" s="41">
        <f t="shared" ref="H74:H85" si="15">G74</f>
        <v>282</v>
      </c>
      <c r="I74" s="42">
        <v>1132</v>
      </c>
      <c r="J74" s="42">
        <f t="shared" si="11"/>
        <v>1132</v>
      </c>
      <c r="K74" s="42">
        <f t="shared" ref="K74:K137" si="16">I74-G74-F74-E74-D74-C74-B74</f>
        <v>0</v>
      </c>
      <c r="L74" s="42">
        <v>25.279142474318892</v>
      </c>
      <c r="M74" s="44">
        <v>291</v>
      </c>
      <c r="N74" s="44">
        <v>540</v>
      </c>
      <c r="O74" s="44">
        <v>78</v>
      </c>
      <c r="P74" s="44">
        <v>94</v>
      </c>
      <c r="Q74" s="44">
        <v>67</v>
      </c>
      <c r="R74" s="44">
        <f t="shared" si="12"/>
        <v>85</v>
      </c>
      <c r="S74" s="44"/>
      <c r="T74" s="44"/>
      <c r="U74" s="44"/>
      <c r="V74" s="44">
        <v>1155</v>
      </c>
      <c r="W74" s="44">
        <f t="shared" si="13"/>
        <v>1155</v>
      </c>
      <c r="X74" s="44">
        <f t="shared" ref="X74:X137" si="17">V74-R74-Q74-P74-O74-N74-M74</f>
        <v>0</v>
      </c>
      <c r="Y74" s="45">
        <v>25.792764627065655</v>
      </c>
      <c r="Z74" s="47">
        <f t="shared" si="10"/>
        <v>23</v>
      </c>
      <c r="AA74" s="47">
        <f t="shared" ref="AA74:AA84" si="18">Z74</f>
        <v>23</v>
      </c>
      <c r="AB74" s="49">
        <v>0.51362215274676193</v>
      </c>
      <c r="AC74" s="47">
        <v>305</v>
      </c>
      <c r="AD74" s="47">
        <f t="shared" si="14"/>
        <v>305</v>
      </c>
      <c r="AE74" s="48">
        <v>6.811076373380974</v>
      </c>
      <c r="AF74" s="49">
        <f t="shared" si="7"/>
        <v>6.2974542206342123</v>
      </c>
      <c r="AG74" s="49">
        <f>100*(AD74-AA74)/'A2. Public Sector Net Debt'!D254</f>
        <v>3.048848107140405</v>
      </c>
      <c r="AH74" s="50"/>
      <c r="AI74" s="50"/>
      <c r="AJ74" s="70"/>
      <c r="AK74" s="70"/>
      <c r="AL74" s="70"/>
      <c r="AM74" s="70"/>
      <c r="AN74" s="70"/>
      <c r="AO74" s="72"/>
      <c r="AP74" s="70"/>
      <c r="AQ74" s="71"/>
      <c r="AR74" s="71"/>
      <c r="AS74" s="71"/>
    </row>
    <row r="75" spans="1:45" x14ac:dyDescent="0.55000000000000004">
      <c r="A75">
        <v>1935</v>
      </c>
      <c r="B75" s="8">
        <v>483</v>
      </c>
      <c r="C75" s="8">
        <v>115</v>
      </c>
      <c r="D75" s="8">
        <v>273</v>
      </c>
      <c r="E75" s="8">
        <v>36</v>
      </c>
      <c r="F75" s="8">
        <v>6</v>
      </c>
      <c r="G75" s="41">
        <f t="shared" si="9"/>
        <v>283</v>
      </c>
      <c r="H75" s="41">
        <f t="shared" si="15"/>
        <v>283</v>
      </c>
      <c r="I75" s="42">
        <v>1196</v>
      </c>
      <c r="J75" s="42">
        <f t="shared" si="11"/>
        <v>1196</v>
      </c>
      <c r="K75" s="42">
        <f t="shared" si="16"/>
        <v>0</v>
      </c>
      <c r="L75" s="42">
        <v>25.561017311391321</v>
      </c>
      <c r="M75" s="44">
        <v>284</v>
      </c>
      <c r="N75" s="44">
        <v>558</v>
      </c>
      <c r="O75" s="44">
        <v>87</v>
      </c>
      <c r="P75" s="44">
        <v>98</v>
      </c>
      <c r="Q75" s="44">
        <v>68</v>
      </c>
      <c r="R75" s="44">
        <f t="shared" si="12"/>
        <v>86</v>
      </c>
      <c r="S75" s="44"/>
      <c r="T75" s="44"/>
      <c r="U75" s="44"/>
      <c r="V75" s="44">
        <v>1181</v>
      </c>
      <c r="W75" s="44">
        <f t="shared" si="13"/>
        <v>1181</v>
      </c>
      <c r="X75" s="44">
        <f t="shared" si="17"/>
        <v>0</v>
      </c>
      <c r="Y75" s="45">
        <v>25.240435990596282</v>
      </c>
      <c r="Z75" s="47">
        <f t="shared" si="10"/>
        <v>-15</v>
      </c>
      <c r="AA75" s="47">
        <f t="shared" si="18"/>
        <v>-15</v>
      </c>
      <c r="AB75" s="49">
        <v>-0.3205813207950417</v>
      </c>
      <c r="AC75" s="47">
        <v>268</v>
      </c>
      <c r="AD75" s="47">
        <f t="shared" si="14"/>
        <v>268</v>
      </c>
      <c r="AE75" s="48">
        <v>5.7277195982047449</v>
      </c>
      <c r="AF75" s="49">
        <f t="shared" ref="AF75:AF138" si="19">AE75-AB75</f>
        <v>6.0483009189997867</v>
      </c>
      <c r="AG75" s="49">
        <f>100*(AD75-AA75)/'A2. Public Sector Net Debt'!D255</f>
        <v>3.0925759663018768</v>
      </c>
      <c r="AH75" s="50"/>
      <c r="AI75" s="50"/>
      <c r="AJ75" s="70"/>
      <c r="AK75" s="70"/>
      <c r="AL75" s="70"/>
      <c r="AM75" s="70"/>
      <c r="AN75" s="70"/>
      <c r="AO75" s="72"/>
      <c r="AP75" s="70"/>
      <c r="AQ75" s="71"/>
      <c r="AR75" s="71"/>
      <c r="AS75" s="71"/>
    </row>
    <row r="76" spans="1:45" x14ac:dyDescent="0.55000000000000004">
      <c r="A76">
        <v>1936</v>
      </c>
      <c r="B76" s="8">
        <v>536</v>
      </c>
      <c r="C76" s="8">
        <v>140</v>
      </c>
      <c r="D76" s="8">
        <v>266</v>
      </c>
      <c r="E76" s="8">
        <v>33</v>
      </c>
      <c r="F76" s="8">
        <v>6</v>
      </c>
      <c r="G76" s="41">
        <f t="shared" si="9"/>
        <v>279</v>
      </c>
      <c r="H76" s="41">
        <f t="shared" si="15"/>
        <v>279</v>
      </c>
      <c r="I76" s="42">
        <v>1260</v>
      </c>
      <c r="J76" s="42">
        <f t="shared" si="11"/>
        <v>1260</v>
      </c>
      <c r="K76" s="42">
        <f t="shared" si="16"/>
        <v>0</v>
      </c>
      <c r="L76" s="42">
        <v>25.485436893203882</v>
      </c>
      <c r="M76" s="44">
        <v>288</v>
      </c>
      <c r="N76" s="44">
        <v>590</v>
      </c>
      <c r="O76" s="44">
        <v>86</v>
      </c>
      <c r="P76" s="44">
        <v>104</v>
      </c>
      <c r="Q76" s="44">
        <v>69</v>
      </c>
      <c r="R76" s="44">
        <f t="shared" si="12"/>
        <v>87</v>
      </c>
      <c r="S76" s="44"/>
      <c r="T76" s="44"/>
      <c r="U76" s="44"/>
      <c r="V76" s="44">
        <v>1224</v>
      </c>
      <c r="W76" s="44">
        <f t="shared" si="13"/>
        <v>1224</v>
      </c>
      <c r="X76" s="44">
        <f t="shared" si="17"/>
        <v>0</v>
      </c>
      <c r="Y76" s="45">
        <v>24.757281553398059</v>
      </c>
      <c r="Z76" s="47">
        <f t="shared" si="10"/>
        <v>-36</v>
      </c>
      <c r="AA76" s="47">
        <f t="shared" si="18"/>
        <v>-36</v>
      </c>
      <c r="AB76" s="49">
        <v>-0.72815533980582525</v>
      </c>
      <c r="AC76" s="47">
        <v>243</v>
      </c>
      <c r="AD76" s="47">
        <f t="shared" si="14"/>
        <v>243</v>
      </c>
      <c r="AE76" s="48">
        <v>4.9150485436893208</v>
      </c>
      <c r="AF76" s="49">
        <f t="shared" si="19"/>
        <v>5.6432038834951461</v>
      </c>
      <c r="AG76" s="49">
        <f>100*(AD76-AA76)/'A2. Public Sector Net Debt'!D256</f>
        <v>3.0479450303788531</v>
      </c>
      <c r="AH76" s="50"/>
      <c r="AI76" s="50"/>
      <c r="AJ76" s="70"/>
      <c r="AK76" s="70"/>
      <c r="AL76" s="70"/>
      <c r="AM76" s="70"/>
      <c r="AN76" s="70"/>
      <c r="AO76" s="72"/>
      <c r="AP76" s="70"/>
      <c r="AQ76" s="71"/>
      <c r="AR76" s="71"/>
      <c r="AS76" s="71"/>
    </row>
    <row r="77" spans="1:45" x14ac:dyDescent="0.55000000000000004">
      <c r="A77">
        <v>1937</v>
      </c>
      <c r="B77" s="8">
        <v>617</v>
      </c>
      <c r="C77" s="8">
        <v>174</v>
      </c>
      <c r="D77" s="8">
        <v>264</v>
      </c>
      <c r="E77" s="8">
        <v>31</v>
      </c>
      <c r="F77" s="8">
        <v>6</v>
      </c>
      <c r="G77" s="41">
        <f t="shared" si="9"/>
        <v>285</v>
      </c>
      <c r="H77" s="41">
        <f t="shared" si="15"/>
        <v>285</v>
      </c>
      <c r="I77" s="42">
        <v>1377</v>
      </c>
      <c r="J77" s="42">
        <f t="shared" si="11"/>
        <v>1377</v>
      </c>
      <c r="K77" s="42">
        <f t="shared" si="16"/>
        <v>0</v>
      </c>
      <c r="L77" s="42">
        <v>26.040090771558244</v>
      </c>
      <c r="M77" s="44">
        <v>326</v>
      </c>
      <c r="N77" s="44">
        <v>613</v>
      </c>
      <c r="O77" s="44">
        <v>93</v>
      </c>
      <c r="P77" s="44">
        <v>107</v>
      </c>
      <c r="Q77" s="44">
        <v>71</v>
      </c>
      <c r="R77" s="44">
        <f t="shared" si="12"/>
        <v>88</v>
      </c>
      <c r="S77" s="44"/>
      <c r="T77" s="44"/>
      <c r="U77" s="44"/>
      <c r="V77" s="44">
        <v>1298</v>
      </c>
      <c r="W77" s="44">
        <f t="shared" si="13"/>
        <v>1298</v>
      </c>
      <c r="X77" s="44">
        <f t="shared" si="17"/>
        <v>0</v>
      </c>
      <c r="Y77" s="45">
        <v>24.546142208774583</v>
      </c>
      <c r="Z77" s="47">
        <f t="shared" si="10"/>
        <v>-79</v>
      </c>
      <c r="AA77" s="47">
        <f t="shared" si="18"/>
        <v>-79</v>
      </c>
      <c r="AB77" s="49">
        <v>-1.4939485627836611</v>
      </c>
      <c r="AC77" s="47">
        <v>206</v>
      </c>
      <c r="AD77" s="47">
        <f t="shared" si="14"/>
        <v>206</v>
      </c>
      <c r="AE77" s="48">
        <v>3.8956127080181542</v>
      </c>
      <c r="AF77" s="49">
        <f t="shared" si="19"/>
        <v>5.3895612708018152</v>
      </c>
      <c r="AG77" s="49">
        <f>100*(AD77-AA77)/'A2. Public Sector Net Debt'!D257</f>
        <v>3.1137174917537234</v>
      </c>
      <c r="AH77" s="50"/>
      <c r="AI77" s="50"/>
      <c r="AJ77" s="70"/>
      <c r="AK77" s="70"/>
      <c r="AL77" s="70"/>
      <c r="AM77" s="70"/>
      <c r="AN77" s="70"/>
      <c r="AO77" s="72"/>
      <c r="AP77" s="70"/>
      <c r="AQ77" s="71"/>
      <c r="AR77" s="71"/>
      <c r="AS77" s="71"/>
    </row>
    <row r="78" spans="1:45" x14ac:dyDescent="0.55000000000000004">
      <c r="A78">
        <v>1938</v>
      </c>
      <c r="B78" s="8">
        <v>749</v>
      </c>
      <c r="C78" s="8">
        <v>198</v>
      </c>
      <c r="D78" s="8">
        <v>280</v>
      </c>
      <c r="E78" s="8">
        <v>40</v>
      </c>
      <c r="F78" s="8">
        <v>8</v>
      </c>
      <c r="G78" s="41">
        <f t="shared" si="9"/>
        <v>291</v>
      </c>
      <c r="H78" s="41">
        <f t="shared" si="15"/>
        <v>291</v>
      </c>
      <c r="I78" s="42">
        <v>1566</v>
      </c>
      <c r="J78" s="42">
        <f t="shared" si="11"/>
        <v>1566</v>
      </c>
      <c r="K78" s="42">
        <f t="shared" si="16"/>
        <v>0</v>
      </c>
      <c r="L78" s="42">
        <v>28.712871287128714</v>
      </c>
      <c r="M78" s="44">
        <v>383</v>
      </c>
      <c r="N78" s="44">
        <v>627</v>
      </c>
      <c r="O78" s="44">
        <v>78</v>
      </c>
      <c r="P78" s="44">
        <v>109</v>
      </c>
      <c r="Q78" s="44">
        <v>72</v>
      </c>
      <c r="R78" s="44">
        <f t="shared" si="12"/>
        <v>93</v>
      </c>
      <c r="S78" s="44"/>
      <c r="T78" s="44"/>
      <c r="U78" s="44"/>
      <c r="V78" s="44">
        <v>1362</v>
      </c>
      <c r="W78" s="44">
        <f t="shared" si="13"/>
        <v>1362</v>
      </c>
      <c r="X78" s="44">
        <f t="shared" si="17"/>
        <v>0</v>
      </c>
      <c r="Y78" s="45">
        <v>24.972497249724974</v>
      </c>
      <c r="Z78" s="47">
        <f t="shared" si="10"/>
        <v>-204</v>
      </c>
      <c r="AA78" s="47">
        <f t="shared" si="18"/>
        <v>-204</v>
      </c>
      <c r="AB78" s="49">
        <v>-3.7403740374037402</v>
      </c>
      <c r="AC78" s="47">
        <v>87</v>
      </c>
      <c r="AD78" s="47">
        <f t="shared" si="14"/>
        <v>87</v>
      </c>
      <c r="AE78" s="48">
        <v>1.5951595159515952</v>
      </c>
      <c r="AF78" s="49">
        <f t="shared" si="19"/>
        <v>5.3355335533553356</v>
      </c>
      <c r="AG78" s="49">
        <f>100*(AD78-AA78)/'A2. Public Sector Net Debt'!D258</f>
        <v>3.1414854521786735</v>
      </c>
      <c r="AH78" s="50"/>
      <c r="AI78" s="50"/>
      <c r="AJ78" s="70"/>
      <c r="AK78" s="70"/>
      <c r="AL78" s="70"/>
      <c r="AM78" s="70"/>
      <c r="AN78" s="70"/>
      <c r="AO78" s="72"/>
      <c r="AP78" s="70"/>
      <c r="AQ78" s="71"/>
      <c r="AR78" s="71"/>
      <c r="AS78" s="71"/>
    </row>
    <row r="79" spans="1:45" x14ac:dyDescent="0.55000000000000004">
      <c r="A79">
        <v>1939</v>
      </c>
      <c r="B79" s="8">
        <v>1179</v>
      </c>
      <c r="C79" s="8">
        <v>173</v>
      </c>
      <c r="D79" s="8">
        <v>267</v>
      </c>
      <c r="E79" s="8">
        <v>47</v>
      </c>
      <c r="F79" s="8">
        <v>15</v>
      </c>
      <c r="G79" s="41">
        <f t="shared" si="9"/>
        <v>295</v>
      </c>
      <c r="H79" s="41">
        <f t="shared" si="15"/>
        <v>295</v>
      </c>
      <c r="I79" s="42">
        <v>1976</v>
      </c>
      <c r="J79" s="42">
        <f t="shared" si="11"/>
        <v>1976</v>
      </c>
      <c r="K79" s="42">
        <f t="shared" si="16"/>
        <v>0</v>
      </c>
      <c r="L79" s="42">
        <v>33.76947287932191</v>
      </c>
      <c r="M79" s="44">
        <v>438</v>
      </c>
      <c r="N79" s="44">
        <v>687</v>
      </c>
      <c r="O79" s="44">
        <v>77</v>
      </c>
      <c r="P79" s="44">
        <v>110</v>
      </c>
      <c r="Q79" s="44">
        <v>76</v>
      </c>
      <c r="R79" s="44">
        <f t="shared" si="12"/>
        <v>95</v>
      </c>
      <c r="S79" s="44"/>
      <c r="T79" s="44"/>
      <c r="U79" s="44"/>
      <c r="V79" s="44">
        <v>1483</v>
      </c>
      <c r="W79" s="44">
        <f t="shared" si="13"/>
        <v>1483</v>
      </c>
      <c r="X79" s="44">
        <f t="shared" si="17"/>
        <v>0</v>
      </c>
      <c r="Y79" s="45">
        <v>25.344194473701616</v>
      </c>
      <c r="Z79" s="47">
        <f t="shared" si="10"/>
        <v>-493</v>
      </c>
      <c r="AA79" s="47">
        <f t="shared" si="18"/>
        <v>-493</v>
      </c>
      <c r="AB79" s="49">
        <v>-8.4252784056202934</v>
      </c>
      <c r="AC79" s="47">
        <v>-198</v>
      </c>
      <c r="AD79" s="47">
        <f t="shared" si="14"/>
        <v>-198</v>
      </c>
      <c r="AE79" s="48">
        <v>-3.383783213616264</v>
      </c>
      <c r="AF79" s="49">
        <f t="shared" si="19"/>
        <v>5.0414951920040298</v>
      </c>
      <c r="AG79" s="49">
        <f>100*(AD79-AA79)/'A2. Public Sector Net Debt'!D259</f>
        <v>3.1355428580397344</v>
      </c>
      <c r="AH79" s="50"/>
      <c r="AI79" s="50"/>
      <c r="AJ79" s="70"/>
      <c r="AK79" s="70"/>
      <c r="AL79" s="70"/>
      <c r="AM79" s="70"/>
      <c r="AN79" s="70"/>
      <c r="AO79" s="72"/>
      <c r="AP79" s="70"/>
      <c r="AQ79" s="71"/>
      <c r="AR79" s="71"/>
      <c r="AS79" s="71"/>
    </row>
    <row r="80" spans="1:45" x14ac:dyDescent="0.55000000000000004">
      <c r="A80">
        <v>1940</v>
      </c>
      <c r="B80" s="8">
        <v>2952</v>
      </c>
      <c r="C80" s="8">
        <v>112</v>
      </c>
      <c r="D80" s="8">
        <v>269</v>
      </c>
      <c r="E80" s="8">
        <v>99</v>
      </c>
      <c r="F80" s="8">
        <v>13</v>
      </c>
      <c r="G80" s="41">
        <f t="shared" si="9"/>
        <v>306</v>
      </c>
      <c r="H80" s="41">
        <f t="shared" si="15"/>
        <v>306</v>
      </c>
      <c r="I80" s="42">
        <v>3751</v>
      </c>
      <c r="J80" s="42">
        <f t="shared" si="11"/>
        <v>3751</v>
      </c>
      <c r="K80" s="42">
        <f t="shared" si="16"/>
        <v>0</v>
      </c>
      <c r="L80" s="42">
        <v>52.954268259465671</v>
      </c>
      <c r="M80" s="44">
        <v>627</v>
      </c>
      <c r="N80" s="44">
        <v>902</v>
      </c>
      <c r="O80" s="44">
        <v>79</v>
      </c>
      <c r="P80" s="44">
        <v>120</v>
      </c>
      <c r="Q80" s="44">
        <v>77</v>
      </c>
      <c r="R80" s="44">
        <f t="shared" si="12"/>
        <v>96</v>
      </c>
      <c r="S80" s="44"/>
      <c r="T80" s="44"/>
      <c r="U80" s="44"/>
      <c r="V80" s="44">
        <v>1901</v>
      </c>
      <c r="W80" s="44">
        <f t="shared" si="13"/>
        <v>1901</v>
      </c>
      <c r="X80" s="44">
        <f t="shared" si="17"/>
        <v>0</v>
      </c>
      <c r="Y80" s="45">
        <v>26.837127155756932</v>
      </c>
      <c r="Z80" s="47">
        <f t="shared" si="10"/>
        <v>-1850</v>
      </c>
      <c r="AA80" s="47">
        <f t="shared" si="18"/>
        <v>-1850</v>
      </c>
      <c r="AB80" s="49">
        <v>-26.117141103708743</v>
      </c>
      <c r="AC80" s="47">
        <v>-1544</v>
      </c>
      <c r="AD80" s="47">
        <f t="shared" si="14"/>
        <v>-1544</v>
      </c>
      <c r="AE80" s="48">
        <v>-21.797224791419623</v>
      </c>
      <c r="AF80" s="49">
        <f t="shared" si="19"/>
        <v>4.31991631228912</v>
      </c>
      <c r="AG80" s="49">
        <f>100*(AD80-AA80)/'A2. Public Sector Net Debt'!D260</f>
        <v>3.0687197685046659</v>
      </c>
      <c r="AH80" s="50"/>
      <c r="AI80" s="50"/>
      <c r="AJ80" s="70"/>
      <c r="AK80" s="70"/>
      <c r="AL80" s="70"/>
      <c r="AM80" s="70"/>
      <c r="AN80" s="70"/>
      <c r="AO80" s="72"/>
      <c r="AP80" s="70"/>
      <c r="AQ80" s="71"/>
      <c r="AR80" s="71"/>
      <c r="AS80" s="71"/>
    </row>
    <row r="81" spans="1:45" x14ac:dyDescent="0.55000000000000004">
      <c r="A81">
        <v>1941</v>
      </c>
      <c r="B81" s="8">
        <v>4097</v>
      </c>
      <c r="C81" s="8">
        <v>79</v>
      </c>
      <c r="D81" s="8">
        <v>284</v>
      </c>
      <c r="E81" s="8">
        <v>172</v>
      </c>
      <c r="F81" s="8">
        <v>12</v>
      </c>
      <c r="G81" s="41">
        <f t="shared" si="9"/>
        <v>327</v>
      </c>
      <c r="H81" s="41">
        <f t="shared" si="15"/>
        <v>327</v>
      </c>
      <c r="I81" s="42">
        <v>4971</v>
      </c>
      <c r="J81" s="42">
        <f t="shared" si="11"/>
        <v>4971</v>
      </c>
      <c r="K81" s="42">
        <f t="shared" si="16"/>
        <v>0</v>
      </c>
      <c r="L81" s="42">
        <v>58.399771021101856</v>
      </c>
      <c r="M81" s="44">
        <v>1055</v>
      </c>
      <c r="N81" s="44">
        <v>1222</v>
      </c>
      <c r="O81" s="44">
        <v>88</v>
      </c>
      <c r="P81" s="44">
        <v>125</v>
      </c>
      <c r="Q81" s="44">
        <v>90</v>
      </c>
      <c r="R81" s="44">
        <f t="shared" si="12"/>
        <v>97</v>
      </c>
      <c r="S81" s="44"/>
      <c r="T81" s="44"/>
      <c r="U81" s="44"/>
      <c r="V81" s="44">
        <v>2677</v>
      </c>
      <c r="W81" s="44">
        <f t="shared" si="13"/>
        <v>2677</v>
      </c>
      <c r="X81" s="44">
        <f t="shared" si="17"/>
        <v>0</v>
      </c>
      <c r="Y81" s="45">
        <v>31.449645347714679</v>
      </c>
      <c r="Z81" s="47">
        <f t="shared" si="10"/>
        <v>-2294</v>
      </c>
      <c r="AA81" s="47">
        <f t="shared" si="18"/>
        <v>-2294</v>
      </c>
      <c r="AB81" s="49">
        <v>-26.950125673387177</v>
      </c>
      <c r="AC81" s="47">
        <v>-1967</v>
      </c>
      <c r="AD81" s="47">
        <f t="shared" si="14"/>
        <v>-1967</v>
      </c>
      <c r="AE81" s="48">
        <v>-23.108499215149337</v>
      </c>
      <c r="AF81" s="49">
        <f t="shared" si="19"/>
        <v>3.8416264582378403</v>
      </c>
      <c r="AG81" s="49">
        <f>100*(AD81-AA81)/'A2. Public Sector Net Debt'!D261</f>
        <v>2.6890893183454692</v>
      </c>
      <c r="AH81" s="50"/>
      <c r="AI81" s="50"/>
      <c r="AJ81" s="70"/>
      <c r="AK81" s="70"/>
      <c r="AL81" s="70"/>
      <c r="AM81" s="70"/>
      <c r="AN81" s="70"/>
      <c r="AO81" s="72"/>
      <c r="AP81" s="70"/>
      <c r="AQ81" s="71"/>
      <c r="AR81" s="71"/>
      <c r="AS81" s="71"/>
    </row>
    <row r="82" spans="1:45" x14ac:dyDescent="0.55000000000000004">
      <c r="A82">
        <v>1942</v>
      </c>
      <c r="B82" s="8">
        <v>4581</v>
      </c>
      <c r="C82" s="8">
        <v>75</v>
      </c>
      <c r="D82" s="8">
        <v>304</v>
      </c>
      <c r="E82" s="8">
        <v>206</v>
      </c>
      <c r="F82" s="8">
        <v>18</v>
      </c>
      <c r="G82" s="41">
        <f t="shared" si="9"/>
        <v>373</v>
      </c>
      <c r="H82" s="41">
        <f t="shared" si="15"/>
        <v>373</v>
      </c>
      <c r="I82" s="42">
        <v>5557</v>
      </c>
      <c r="J82" s="42">
        <f t="shared" si="11"/>
        <v>5557</v>
      </c>
      <c r="K82" s="42">
        <f t="shared" si="16"/>
        <v>0</v>
      </c>
      <c r="L82" s="42">
        <v>59.738152251246539</v>
      </c>
      <c r="M82" s="44">
        <v>1332</v>
      </c>
      <c r="N82" s="44">
        <v>1357</v>
      </c>
      <c r="O82" s="44">
        <v>94</v>
      </c>
      <c r="P82" s="44">
        <v>143</v>
      </c>
      <c r="Q82" s="44">
        <v>136</v>
      </c>
      <c r="R82" s="44">
        <f t="shared" si="12"/>
        <v>98</v>
      </c>
      <c r="S82" s="44"/>
      <c r="T82" s="44"/>
      <c r="U82" s="44"/>
      <c r="V82" s="44">
        <v>3160</v>
      </c>
      <c r="W82" s="44">
        <f t="shared" si="13"/>
        <v>3160</v>
      </c>
      <c r="X82" s="44">
        <f t="shared" si="17"/>
        <v>0</v>
      </c>
      <c r="Y82" s="45">
        <v>33.970228741036358</v>
      </c>
      <c r="Z82" s="47">
        <f t="shared" si="10"/>
        <v>-2397</v>
      </c>
      <c r="AA82" s="47">
        <f t="shared" si="18"/>
        <v>-2397</v>
      </c>
      <c r="AB82" s="49">
        <v>-25.767923510210178</v>
      </c>
      <c r="AC82" s="47">
        <v>-2024</v>
      </c>
      <c r="AD82" s="47">
        <f t="shared" si="14"/>
        <v>-2024</v>
      </c>
      <c r="AE82" s="48">
        <v>-21.758146510081517</v>
      </c>
      <c r="AF82" s="49">
        <f t="shared" si="19"/>
        <v>4.0097770001286612</v>
      </c>
      <c r="AG82" s="49">
        <f>100*(AD82-AA82)/'A2. Public Sector Net Debt'!D262</f>
        <v>2.5522951070102322</v>
      </c>
      <c r="AH82" s="50"/>
      <c r="AI82" s="50"/>
      <c r="AJ82" s="70"/>
      <c r="AK82" s="70"/>
      <c r="AL82" s="70"/>
      <c r="AM82" s="70"/>
      <c r="AN82" s="70"/>
      <c r="AO82" s="72"/>
      <c r="AP82" s="70"/>
      <c r="AQ82" s="71"/>
      <c r="AR82" s="71"/>
      <c r="AS82" s="71"/>
    </row>
    <row r="83" spans="1:45" x14ac:dyDescent="0.55000000000000004">
      <c r="A83">
        <v>1943</v>
      </c>
      <c r="B83" s="8">
        <v>4983</v>
      </c>
      <c r="C83" s="8">
        <v>65</v>
      </c>
      <c r="D83" s="8">
        <v>331</v>
      </c>
      <c r="E83" s="8">
        <v>238</v>
      </c>
      <c r="F83" s="8">
        <v>16</v>
      </c>
      <c r="G83" s="41">
        <f t="shared" si="9"/>
        <v>419</v>
      </c>
      <c r="H83" s="41">
        <f t="shared" si="15"/>
        <v>419</v>
      </c>
      <c r="I83" s="42">
        <v>6052</v>
      </c>
      <c r="J83" s="42">
        <f t="shared" si="11"/>
        <v>6052</v>
      </c>
      <c r="K83" s="42">
        <f t="shared" si="16"/>
        <v>0</v>
      </c>
      <c r="L83" s="42">
        <v>61.285879583069139</v>
      </c>
      <c r="M83" s="44">
        <v>1722</v>
      </c>
      <c r="N83" s="44">
        <v>1456</v>
      </c>
      <c r="O83" s="44">
        <v>97</v>
      </c>
      <c r="P83" s="44">
        <v>144</v>
      </c>
      <c r="Q83" s="44">
        <v>149</v>
      </c>
      <c r="R83" s="44">
        <f t="shared" si="12"/>
        <v>99</v>
      </c>
      <c r="S83" s="44"/>
      <c r="T83" s="44"/>
      <c r="U83" s="44"/>
      <c r="V83" s="44">
        <v>3667</v>
      </c>
      <c r="W83" s="44">
        <f t="shared" si="13"/>
        <v>3667</v>
      </c>
      <c r="X83" s="44">
        <f t="shared" si="17"/>
        <v>0</v>
      </c>
      <c r="Y83" s="45">
        <v>37.134058233825932</v>
      </c>
      <c r="Z83" s="47">
        <f t="shared" si="10"/>
        <v>-2385</v>
      </c>
      <c r="AA83" s="47">
        <f t="shared" si="18"/>
        <v>-2385</v>
      </c>
      <c r="AB83" s="49">
        <v>-24.151821349243207</v>
      </c>
      <c r="AC83" s="47">
        <v>-1966</v>
      </c>
      <c r="AD83" s="47">
        <f t="shared" si="14"/>
        <v>-1966</v>
      </c>
      <c r="AE83" s="48">
        <v>-19.908796969648698</v>
      </c>
      <c r="AF83" s="49">
        <f t="shared" si="19"/>
        <v>4.2430243795945088</v>
      </c>
      <c r="AG83" s="49">
        <f>100*(AD83-AA83)/'A2. Public Sector Net Debt'!D263</f>
        <v>2.4587595260011428</v>
      </c>
      <c r="AH83" s="50"/>
      <c r="AI83" s="50"/>
      <c r="AJ83" s="70"/>
      <c r="AK83" s="70"/>
      <c r="AL83" s="70"/>
      <c r="AM83" s="70"/>
      <c r="AN83" s="70"/>
      <c r="AO83" s="72"/>
      <c r="AP83" s="70"/>
      <c r="AQ83" s="71"/>
      <c r="AR83" s="71"/>
      <c r="AS83" s="71"/>
    </row>
    <row r="84" spans="1:45" x14ac:dyDescent="0.55000000000000004">
      <c r="A84">
        <v>1944</v>
      </c>
      <c r="B84" s="8">
        <v>5056</v>
      </c>
      <c r="C84" s="8">
        <v>60</v>
      </c>
      <c r="D84" s="8">
        <v>361</v>
      </c>
      <c r="E84" s="8">
        <v>254</v>
      </c>
      <c r="F84" s="8">
        <v>11</v>
      </c>
      <c r="G84" s="41">
        <f t="shared" si="9"/>
        <v>463</v>
      </c>
      <c r="H84" s="41">
        <f t="shared" si="15"/>
        <v>463</v>
      </c>
      <c r="I84" s="42">
        <v>6205</v>
      </c>
      <c r="J84" s="42">
        <f t="shared" si="11"/>
        <v>6205</v>
      </c>
      <c r="K84" s="42">
        <f t="shared" si="16"/>
        <v>0</v>
      </c>
      <c r="L84" s="42">
        <v>62.458685870196071</v>
      </c>
      <c r="M84" s="44">
        <v>1916</v>
      </c>
      <c r="N84" s="44">
        <v>1466</v>
      </c>
      <c r="O84" s="44">
        <v>107</v>
      </c>
      <c r="P84" s="44">
        <v>141</v>
      </c>
      <c r="Q84" s="44">
        <v>134</v>
      </c>
      <c r="R84" s="44">
        <f t="shared" si="12"/>
        <v>99</v>
      </c>
      <c r="S84" s="44"/>
      <c r="T84" s="44"/>
      <c r="U84" s="44"/>
      <c r="V84" s="44">
        <v>3863</v>
      </c>
      <c r="W84" s="44">
        <f t="shared" si="13"/>
        <v>3863</v>
      </c>
      <c r="X84" s="44">
        <f t="shared" si="17"/>
        <v>0</v>
      </c>
      <c r="Y84" s="45">
        <v>38.88443247648145</v>
      </c>
      <c r="Z84" s="47">
        <f t="shared" si="10"/>
        <v>-2342</v>
      </c>
      <c r="AA84" s="47">
        <f t="shared" si="18"/>
        <v>-2342</v>
      </c>
      <c r="AB84" s="49">
        <v>-23.574253393714617</v>
      </c>
      <c r="AC84" s="47">
        <v>-1879</v>
      </c>
      <c r="AD84" s="47">
        <f t="shared" si="14"/>
        <v>-1879</v>
      </c>
      <c r="AE84" s="48">
        <v>-18.913758380354299</v>
      </c>
      <c r="AF84" s="49">
        <f t="shared" si="19"/>
        <v>4.6604950133603182</v>
      </c>
      <c r="AG84" s="49">
        <f>100*(AD84-AA84)/'A2. Public Sector Net Debt'!D264</f>
        <v>2.379479743790363</v>
      </c>
      <c r="AH84" s="50"/>
      <c r="AI84" s="50"/>
      <c r="AJ84" s="70"/>
      <c r="AK84" s="70"/>
      <c r="AL84" s="70"/>
      <c r="AM84" s="70"/>
      <c r="AN84" s="70"/>
      <c r="AO84" s="72"/>
      <c r="AP84" s="70"/>
      <c r="AQ84" s="71"/>
      <c r="AR84" s="71"/>
      <c r="AS84" s="71"/>
    </row>
    <row r="85" spans="1:45" x14ac:dyDescent="0.55000000000000004">
      <c r="A85">
        <v>1945</v>
      </c>
      <c r="B85" s="73">
        <v>4190</v>
      </c>
      <c r="C85" s="73">
        <v>93</v>
      </c>
      <c r="D85" s="73">
        <v>419</v>
      </c>
      <c r="E85" s="73">
        <v>296</v>
      </c>
      <c r="F85" s="73">
        <v>60</v>
      </c>
      <c r="G85" s="57">
        <f t="shared" si="9"/>
        <v>505</v>
      </c>
      <c r="H85" s="57">
        <f t="shared" si="15"/>
        <v>505</v>
      </c>
      <c r="I85" s="58">
        <v>5563</v>
      </c>
      <c r="J85" s="58">
        <f>I85</f>
        <v>5563</v>
      </c>
      <c r="K85" s="58">
        <f t="shared" si="16"/>
        <v>0</v>
      </c>
      <c r="L85" s="58">
        <v>57.689997690342956</v>
      </c>
      <c r="M85" s="61">
        <v>1935</v>
      </c>
      <c r="N85" s="61">
        <v>1453</v>
      </c>
      <c r="O85" s="61">
        <v>119</v>
      </c>
      <c r="P85" s="61">
        <v>137</v>
      </c>
      <c r="Q85" s="61">
        <v>119</v>
      </c>
      <c r="R85" s="61">
        <f t="shared" si="12"/>
        <v>64</v>
      </c>
      <c r="S85" s="61"/>
      <c r="T85" s="61"/>
      <c r="U85" s="61"/>
      <c r="V85" s="61">
        <v>3827</v>
      </c>
      <c r="W85" s="61">
        <f t="shared" si="13"/>
        <v>3827</v>
      </c>
      <c r="X85" s="61">
        <f t="shared" si="17"/>
        <v>0</v>
      </c>
      <c r="Y85" s="62">
        <v>39.687151026594009</v>
      </c>
      <c r="Z85" s="64">
        <f t="shared" si="10"/>
        <v>-1736</v>
      </c>
      <c r="AA85" s="64">
        <f>Z85</f>
        <v>-1736</v>
      </c>
      <c r="AB85" s="49">
        <v>-18.002846663748944</v>
      </c>
      <c r="AC85" s="64">
        <v>-1231</v>
      </c>
      <c r="AD85" s="64">
        <f t="shared" si="14"/>
        <v>-1231</v>
      </c>
      <c r="AE85" s="48">
        <v>-12.765843457992482</v>
      </c>
      <c r="AF85" s="49">
        <f t="shared" si="19"/>
        <v>5.2370032057564622</v>
      </c>
      <c r="AG85" s="49">
        <f>100*(AD85-AA85)/'A2. Public Sector Net Debt'!D265</f>
        <v>2.3012625333355814</v>
      </c>
      <c r="AH85" s="50"/>
      <c r="AI85" s="50"/>
      <c r="AJ85" s="70"/>
      <c r="AK85" s="70"/>
      <c r="AL85" s="70"/>
      <c r="AM85" s="70"/>
      <c r="AN85" s="70"/>
      <c r="AO85" s="72"/>
      <c r="AP85" s="70"/>
      <c r="AQ85" s="71"/>
      <c r="AR85" s="71"/>
      <c r="AS85" s="71"/>
    </row>
    <row r="86" spans="1:45" x14ac:dyDescent="0.55000000000000004">
      <c r="A86" s="70">
        <v>1946</v>
      </c>
      <c r="B86" s="8">
        <v>2200</v>
      </c>
      <c r="C86" s="8">
        <v>317</v>
      </c>
      <c r="D86" s="8">
        <v>611</v>
      </c>
      <c r="E86" s="8">
        <v>386</v>
      </c>
      <c r="F86" s="41">
        <f t="shared" ref="F86:F149" si="20">I86-G86-E86-D86-C86-B86</f>
        <v>293</v>
      </c>
      <c r="G86" s="8">
        <v>546</v>
      </c>
      <c r="H86" s="8">
        <v>546</v>
      </c>
      <c r="I86" s="8">
        <v>4353</v>
      </c>
      <c r="J86" s="8">
        <v>4353</v>
      </c>
      <c r="K86" s="42">
        <f t="shared" si="16"/>
        <v>0</v>
      </c>
      <c r="L86" s="42">
        <v>44.983589595357401</v>
      </c>
      <c r="M86" s="77">
        <v>1726</v>
      </c>
      <c r="N86" s="77">
        <v>1432</v>
      </c>
      <c r="O86" s="77">
        <v>143</v>
      </c>
      <c r="P86" s="77">
        <v>170</v>
      </c>
      <c r="Q86" s="77">
        <v>130</v>
      </c>
      <c r="R86" s="44">
        <f t="shared" ref="R86:R150" si="21">V86-M86-N86-O86-P86-Q86</f>
        <v>129</v>
      </c>
      <c r="S86" s="77">
        <v>-21</v>
      </c>
      <c r="T86" s="77">
        <v>-21</v>
      </c>
      <c r="U86" s="77">
        <v>0</v>
      </c>
      <c r="V86" s="77">
        <v>3730</v>
      </c>
      <c r="W86" s="77">
        <v>3730</v>
      </c>
      <c r="X86" s="44">
        <f t="shared" si="17"/>
        <v>0</v>
      </c>
      <c r="Y86" s="45">
        <v>38.545552306612244</v>
      </c>
      <c r="Z86" s="47">
        <f t="shared" si="10"/>
        <v>-623</v>
      </c>
      <c r="AA86" s="47">
        <f t="shared" si="10"/>
        <v>-623</v>
      </c>
      <c r="AB86" s="49">
        <v>-6.4380372887451545</v>
      </c>
      <c r="AC86" s="47">
        <f t="shared" ref="AC86:AC149" si="22">Z86+G86-S86</f>
        <v>-56</v>
      </c>
      <c r="AD86" s="47">
        <f t="shared" ref="AD86:AD149" si="23">AA86+H86-T86-U86</f>
        <v>-56</v>
      </c>
      <c r="AE86" s="48">
        <v>-0.57869998101080045</v>
      </c>
      <c r="AF86" s="49">
        <f t="shared" si="19"/>
        <v>5.8593373077343536</v>
      </c>
      <c r="AG86" s="49">
        <f>100*(AD86-AA86)/'A2. Public Sector Net Debt'!D266</f>
        <v>2.429361101943182</v>
      </c>
      <c r="AH86" s="50"/>
      <c r="AI86" s="50"/>
      <c r="AJ86" s="70"/>
      <c r="AK86" s="70"/>
      <c r="AL86" s="70"/>
      <c r="AM86" s="70"/>
      <c r="AN86" s="70"/>
      <c r="AO86" s="72"/>
      <c r="AP86" s="70"/>
      <c r="AQ86" s="71"/>
      <c r="AR86" s="71"/>
      <c r="AS86" s="71"/>
    </row>
    <row r="87" spans="1:45" x14ac:dyDescent="0.55000000000000004">
      <c r="A87">
        <v>1947</v>
      </c>
      <c r="B87" s="8">
        <v>1680</v>
      </c>
      <c r="C87" s="8">
        <v>474</v>
      </c>
      <c r="D87" s="8">
        <v>666</v>
      </c>
      <c r="E87" s="8">
        <v>471</v>
      </c>
      <c r="F87" s="41">
        <f t="shared" si="20"/>
        <v>119</v>
      </c>
      <c r="G87" s="8">
        <v>515</v>
      </c>
      <c r="H87" s="8">
        <v>515</v>
      </c>
      <c r="I87" s="8">
        <v>3925</v>
      </c>
      <c r="J87" s="8">
        <v>3925</v>
      </c>
      <c r="K87" s="42">
        <f t="shared" si="16"/>
        <v>0</v>
      </c>
      <c r="L87" s="42">
        <v>37.625829363930443</v>
      </c>
      <c r="M87" s="77">
        <v>1504</v>
      </c>
      <c r="N87" s="77">
        <v>1654</v>
      </c>
      <c r="O87" s="77">
        <v>164</v>
      </c>
      <c r="P87" s="77">
        <v>232</v>
      </c>
      <c r="Q87" s="77">
        <v>139</v>
      </c>
      <c r="R87" s="44">
        <f t="shared" si="21"/>
        <v>135</v>
      </c>
      <c r="S87" s="77">
        <v>-36</v>
      </c>
      <c r="T87" s="77">
        <v>-36</v>
      </c>
      <c r="U87" s="77">
        <v>0</v>
      </c>
      <c r="V87" s="77">
        <v>3828</v>
      </c>
      <c r="W87" s="77">
        <v>3828</v>
      </c>
      <c r="X87" s="44">
        <f t="shared" si="17"/>
        <v>0</v>
      </c>
      <c r="Y87" s="45">
        <v>36.69596810321675</v>
      </c>
      <c r="Z87" s="47">
        <f t="shared" ref="Z87:AA118" si="24">V87-I87</f>
        <v>-97</v>
      </c>
      <c r="AA87" s="47">
        <f t="shared" si="24"/>
        <v>-97</v>
      </c>
      <c r="AB87" s="49">
        <v>-0.92986126071369501</v>
      </c>
      <c r="AC87" s="47">
        <f t="shared" si="22"/>
        <v>454</v>
      </c>
      <c r="AD87" s="47">
        <f t="shared" si="23"/>
        <v>454</v>
      </c>
      <c r="AE87" s="48">
        <v>4.352134148082655</v>
      </c>
      <c r="AF87" s="49">
        <f t="shared" si="19"/>
        <v>5.2819954087963499</v>
      </c>
      <c r="AG87" s="49">
        <f>100*(AD87-AA87)/'A2. Public Sector Net Debt'!D267</f>
        <v>2.2641567003485075</v>
      </c>
      <c r="AH87" s="50"/>
      <c r="AI87" s="50"/>
      <c r="AJ87" s="70"/>
      <c r="AK87" s="70"/>
      <c r="AL87" s="70"/>
      <c r="AM87" s="70"/>
      <c r="AN87" s="70"/>
      <c r="AO87" s="72"/>
      <c r="AP87" s="70"/>
      <c r="AQ87" s="71"/>
      <c r="AR87" s="71"/>
      <c r="AS87" s="71"/>
    </row>
    <row r="88" spans="1:45" x14ac:dyDescent="0.55000000000000004">
      <c r="A88">
        <v>1948</v>
      </c>
      <c r="B88" s="8">
        <v>1890</v>
      </c>
      <c r="C88" s="8">
        <v>708</v>
      </c>
      <c r="D88" s="8">
        <v>655</v>
      </c>
      <c r="E88" s="8">
        <v>573</v>
      </c>
      <c r="F88" s="41">
        <f t="shared" si="20"/>
        <v>-103</v>
      </c>
      <c r="G88" s="8">
        <v>604</v>
      </c>
      <c r="H88" s="8">
        <v>604</v>
      </c>
      <c r="I88" s="8">
        <v>4327</v>
      </c>
      <c r="J88" s="8">
        <v>4327</v>
      </c>
      <c r="K88" s="42">
        <f t="shared" si="16"/>
        <v>0</v>
      </c>
      <c r="L88" s="42">
        <v>37.859830256365385</v>
      </c>
      <c r="M88" s="77">
        <v>1607</v>
      </c>
      <c r="N88" s="77">
        <v>1858</v>
      </c>
      <c r="O88" s="77">
        <v>215</v>
      </c>
      <c r="P88" s="77">
        <v>335</v>
      </c>
      <c r="Q88" s="77">
        <v>396</v>
      </c>
      <c r="R88" s="44">
        <f t="shared" si="21"/>
        <v>396</v>
      </c>
      <c r="S88" s="77">
        <v>225</v>
      </c>
      <c r="T88" s="77">
        <v>225</v>
      </c>
      <c r="U88" s="77">
        <v>0</v>
      </c>
      <c r="V88" s="77">
        <v>4807</v>
      </c>
      <c r="W88" s="77">
        <v>4807</v>
      </c>
      <c r="X88" s="44">
        <f t="shared" si="17"/>
        <v>0</v>
      </c>
      <c r="Y88" s="45">
        <v>42.059672762271411</v>
      </c>
      <c r="Z88" s="47">
        <f t="shared" si="24"/>
        <v>480</v>
      </c>
      <c r="AA88" s="47">
        <f t="shared" si="24"/>
        <v>480</v>
      </c>
      <c r="AB88" s="49">
        <v>4.1998425059060285</v>
      </c>
      <c r="AC88" s="47">
        <f t="shared" si="22"/>
        <v>859</v>
      </c>
      <c r="AD88" s="47">
        <f t="shared" si="23"/>
        <v>859</v>
      </c>
      <c r="AE88" s="48">
        <v>7.5159681511943299</v>
      </c>
      <c r="AF88" s="49">
        <f t="shared" si="19"/>
        <v>3.3161256452883014</v>
      </c>
      <c r="AG88" s="49">
        <f>100*(AD88-AA88)/'A2. Public Sector Net Debt'!D268</f>
        <v>1.4828346598727402</v>
      </c>
      <c r="AH88" s="50"/>
      <c r="AI88" s="50"/>
      <c r="AJ88" s="70"/>
      <c r="AK88" s="70"/>
      <c r="AL88" s="70"/>
      <c r="AM88" s="70"/>
      <c r="AN88" s="70"/>
      <c r="AO88" s="72"/>
      <c r="AP88" s="70"/>
      <c r="AQ88" s="71"/>
      <c r="AR88" s="71"/>
      <c r="AS88" s="71"/>
    </row>
    <row r="89" spans="1:45" x14ac:dyDescent="0.55000000000000004">
      <c r="A89">
        <v>1949</v>
      </c>
      <c r="B89" s="8">
        <v>2115</v>
      </c>
      <c r="C89" s="8">
        <v>807</v>
      </c>
      <c r="D89" s="8">
        <v>659</v>
      </c>
      <c r="E89" s="8">
        <v>526</v>
      </c>
      <c r="F89" s="41">
        <f t="shared" si="20"/>
        <v>-84</v>
      </c>
      <c r="G89" s="8">
        <v>632</v>
      </c>
      <c r="H89" s="8">
        <v>632</v>
      </c>
      <c r="I89" s="8">
        <v>4655</v>
      </c>
      <c r="J89" s="8">
        <v>4655</v>
      </c>
      <c r="K89" s="42">
        <f t="shared" si="16"/>
        <v>0</v>
      </c>
      <c r="L89" s="42">
        <v>38.243509694380549</v>
      </c>
      <c r="M89" s="77">
        <v>1793</v>
      </c>
      <c r="N89" s="77">
        <v>1832</v>
      </c>
      <c r="O89" s="77">
        <v>254</v>
      </c>
      <c r="P89" s="77">
        <v>436</v>
      </c>
      <c r="Q89" s="77">
        <v>493</v>
      </c>
      <c r="R89" s="44">
        <f t="shared" si="21"/>
        <v>429</v>
      </c>
      <c r="S89" s="77">
        <v>252</v>
      </c>
      <c r="T89" s="77">
        <v>252</v>
      </c>
      <c r="U89" s="77">
        <v>0</v>
      </c>
      <c r="V89" s="77">
        <v>5237</v>
      </c>
      <c r="W89" s="77">
        <v>5237</v>
      </c>
      <c r="X89" s="44">
        <f t="shared" si="17"/>
        <v>0</v>
      </c>
      <c r="Y89" s="45">
        <v>43.024975353269802</v>
      </c>
      <c r="Z89" s="47">
        <f t="shared" si="24"/>
        <v>582</v>
      </c>
      <c r="AA89" s="47">
        <f t="shared" si="24"/>
        <v>582</v>
      </c>
      <c r="AB89" s="49">
        <v>4.7814656588892541</v>
      </c>
      <c r="AC89" s="47">
        <f t="shared" si="22"/>
        <v>962</v>
      </c>
      <c r="AD89" s="47">
        <f t="shared" si="23"/>
        <v>962</v>
      </c>
      <c r="AE89" s="48">
        <v>7.9033848176141968</v>
      </c>
      <c r="AF89" s="49">
        <f t="shared" si="19"/>
        <v>3.1219191587249426</v>
      </c>
      <c r="AG89" s="49">
        <f>100*(AD89-AA89)/'A2. Public Sector Net Debt'!D269</f>
        <v>1.4813005890419129</v>
      </c>
      <c r="AH89" s="50"/>
      <c r="AI89" s="50"/>
      <c r="AJ89" s="70"/>
      <c r="AK89" s="70"/>
      <c r="AL89" s="70"/>
      <c r="AM89" s="70"/>
      <c r="AN89" s="70"/>
      <c r="AO89" s="72"/>
      <c r="AP89" s="70"/>
      <c r="AQ89" s="72"/>
      <c r="AR89" s="71"/>
      <c r="AS89" s="71"/>
    </row>
    <row r="90" spans="1:45" x14ac:dyDescent="0.55000000000000004">
      <c r="A90">
        <v>1950</v>
      </c>
      <c r="B90" s="8">
        <v>2203</v>
      </c>
      <c r="C90" s="8">
        <v>867</v>
      </c>
      <c r="D90" s="8">
        <v>671</v>
      </c>
      <c r="E90" s="8">
        <v>476</v>
      </c>
      <c r="F90" s="41">
        <f t="shared" si="20"/>
        <v>-84</v>
      </c>
      <c r="G90" s="8">
        <v>635</v>
      </c>
      <c r="H90" s="8">
        <v>635</v>
      </c>
      <c r="I90" s="8">
        <v>4768</v>
      </c>
      <c r="J90" s="8">
        <v>4768</v>
      </c>
      <c r="K90" s="42">
        <f t="shared" si="16"/>
        <v>0</v>
      </c>
      <c r="L90" s="42">
        <v>37.419557369329773</v>
      </c>
      <c r="M90" s="77">
        <v>1808</v>
      </c>
      <c r="N90" s="77">
        <v>1895</v>
      </c>
      <c r="O90" s="77">
        <v>190</v>
      </c>
      <c r="P90" s="77">
        <v>440</v>
      </c>
      <c r="Q90" s="77">
        <v>556</v>
      </c>
      <c r="R90" s="44">
        <f t="shared" si="21"/>
        <v>478</v>
      </c>
      <c r="S90" s="77">
        <v>290</v>
      </c>
      <c r="T90" s="77">
        <v>290</v>
      </c>
      <c r="U90" s="77">
        <v>0</v>
      </c>
      <c r="V90" s="77">
        <v>5367</v>
      </c>
      <c r="W90" s="77">
        <v>5367</v>
      </c>
      <c r="X90" s="44">
        <f t="shared" si="17"/>
        <v>0</v>
      </c>
      <c r="Y90" s="45">
        <v>42.120546225082407</v>
      </c>
      <c r="Z90" s="47">
        <f t="shared" si="24"/>
        <v>599</v>
      </c>
      <c r="AA90" s="47">
        <f t="shared" si="24"/>
        <v>599</v>
      </c>
      <c r="AB90" s="49">
        <v>4.7009888557526294</v>
      </c>
      <c r="AC90" s="47">
        <f t="shared" si="22"/>
        <v>944</v>
      </c>
      <c r="AD90" s="47">
        <f t="shared" si="23"/>
        <v>944</v>
      </c>
      <c r="AE90" s="48">
        <v>7.4085700831894519</v>
      </c>
      <c r="AF90" s="49">
        <f t="shared" si="19"/>
        <v>2.7075812274368225</v>
      </c>
      <c r="AG90" s="49">
        <f>100*(AD90-AA90)/'A2. Public Sector Net Debt'!D270</f>
        <v>1.3306274803839042</v>
      </c>
      <c r="AH90" s="50"/>
      <c r="AI90" s="50"/>
      <c r="AJ90" s="70"/>
      <c r="AK90" s="70"/>
      <c r="AL90" s="70"/>
      <c r="AM90" s="70"/>
      <c r="AN90" s="70"/>
      <c r="AO90" s="72"/>
      <c r="AP90" s="70"/>
      <c r="AQ90" s="72"/>
      <c r="AR90" s="70"/>
      <c r="AS90" s="70"/>
    </row>
    <row r="91" spans="1:45" x14ac:dyDescent="0.55000000000000004">
      <c r="A91">
        <v>1951</v>
      </c>
      <c r="B91" s="8">
        <v>2578</v>
      </c>
      <c r="C91" s="8">
        <v>1045</v>
      </c>
      <c r="D91" s="8">
        <v>702</v>
      </c>
      <c r="E91" s="8">
        <v>470</v>
      </c>
      <c r="F91" s="41">
        <f t="shared" si="20"/>
        <v>167</v>
      </c>
      <c r="G91" s="8">
        <v>696</v>
      </c>
      <c r="H91" s="8">
        <v>696</v>
      </c>
      <c r="I91" s="8">
        <v>5658</v>
      </c>
      <c r="J91" s="8">
        <v>5658</v>
      </c>
      <c r="K91" s="42">
        <f t="shared" si="16"/>
        <v>0</v>
      </c>
      <c r="L91" s="42">
        <v>39.55260398462076</v>
      </c>
      <c r="M91" s="77">
        <v>1922</v>
      </c>
      <c r="N91" s="77">
        <v>2086</v>
      </c>
      <c r="O91" s="77">
        <v>194</v>
      </c>
      <c r="P91" s="77">
        <v>452</v>
      </c>
      <c r="Q91" s="77">
        <v>588</v>
      </c>
      <c r="R91" s="44">
        <f t="shared" si="21"/>
        <v>510</v>
      </c>
      <c r="S91" s="77">
        <v>304</v>
      </c>
      <c r="T91" s="77">
        <v>304</v>
      </c>
      <c r="U91" s="77">
        <v>0</v>
      </c>
      <c r="V91" s="77">
        <v>5752</v>
      </c>
      <c r="W91" s="77">
        <v>5752</v>
      </c>
      <c r="X91" s="44">
        <f t="shared" si="17"/>
        <v>0</v>
      </c>
      <c r="Y91" s="45">
        <v>40.209716882209015</v>
      </c>
      <c r="Z91" s="47">
        <f t="shared" si="24"/>
        <v>94</v>
      </c>
      <c r="AA91" s="47">
        <f t="shared" si="24"/>
        <v>94</v>
      </c>
      <c r="AB91" s="49">
        <v>0.65711289758825586</v>
      </c>
      <c r="AC91" s="47">
        <f t="shared" si="22"/>
        <v>486</v>
      </c>
      <c r="AD91" s="47">
        <f t="shared" si="23"/>
        <v>486</v>
      </c>
      <c r="AE91" s="48">
        <v>3.397413491786089</v>
      </c>
      <c r="AF91" s="49">
        <f t="shared" si="19"/>
        <v>2.7403005941978331</v>
      </c>
      <c r="AG91" s="49">
        <f>100*(AD91-AA91)/'A2. Public Sector Net Debt'!D271</f>
        <v>1.5152129004870809</v>
      </c>
      <c r="AH91" s="50"/>
      <c r="AI91" s="50"/>
      <c r="AK91" s="70"/>
      <c r="AL91" s="70"/>
      <c r="AM91" s="70"/>
      <c r="AN91" s="70"/>
      <c r="AO91" s="72"/>
      <c r="AP91" s="70"/>
      <c r="AQ91" s="70"/>
      <c r="AR91" s="70"/>
      <c r="AS91" s="70"/>
    </row>
    <row r="92" spans="1:45" x14ac:dyDescent="0.55000000000000004">
      <c r="A92">
        <v>1952</v>
      </c>
      <c r="B92" s="8">
        <v>3049</v>
      </c>
      <c r="C92" s="8">
        <v>1242</v>
      </c>
      <c r="D92" s="8">
        <v>882</v>
      </c>
      <c r="E92" s="8">
        <v>421</v>
      </c>
      <c r="F92" s="41">
        <f t="shared" si="20"/>
        <v>-63</v>
      </c>
      <c r="G92" s="8">
        <v>767</v>
      </c>
      <c r="H92" s="8">
        <v>767</v>
      </c>
      <c r="I92" s="8">
        <v>6298</v>
      </c>
      <c r="J92" s="8">
        <v>6298</v>
      </c>
      <c r="K92" s="42">
        <f t="shared" si="16"/>
        <v>0</v>
      </c>
      <c r="L92" s="42">
        <v>40.538105046343972</v>
      </c>
      <c r="M92" s="77">
        <v>2170</v>
      </c>
      <c r="N92" s="77">
        <v>2095</v>
      </c>
      <c r="O92" s="77">
        <v>159</v>
      </c>
      <c r="P92" s="77">
        <v>476</v>
      </c>
      <c r="Q92" s="77">
        <v>645</v>
      </c>
      <c r="R92" s="44">
        <f t="shared" si="21"/>
        <v>479</v>
      </c>
      <c r="S92" s="77">
        <v>263</v>
      </c>
      <c r="T92" s="77">
        <v>263</v>
      </c>
      <c r="U92" s="77">
        <v>0</v>
      </c>
      <c r="V92" s="77">
        <v>6024</v>
      </c>
      <c r="W92" s="77">
        <v>6024</v>
      </c>
      <c r="X92" s="44">
        <f t="shared" si="17"/>
        <v>0</v>
      </c>
      <c r="Y92" s="45">
        <v>38.774459320288365</v>
      </c>
      <c r="Z92" s="47">
        <f t="shared" si="24"/>
        <v>-274</v>
      </c>
      <c r="AA92" s="47">
        <f t="shared" si="24"/>
        <v>-274</v>
      </c>
      <c r="AB92" s="49">
        <v>-1.7636457260556129</v>
      </c>
      <c r="AC92" s="47">
        <f t="shared" si="22"/>
        <v>230</v>
      </c>
      <c r="AD92" s="47">
        <f t="shared" si="23"/>
        <v>230</v>
      </c>
      <c r="AE92" s="48">
        <v>1.48043254376931</v>
      </c>
      <c r="AF92" s="49">
        <f t="shared" si="19"/>
        <v>3.2440782698249229</v>
      </c>
      <c r="AG92" s="49">
        <f>100*(AD92-AA92)/'A2. Public Sector Net Debt'!D272</f>
        <v>1.9071151865010498</v>
      </c>
      <c r="AH92" s="50"/>
      <c r="AI92" s="70"/>
      <c r="AJ92" s="70"/>
      <c r="AK92" s="70"/>
      <c r="AL92" s="70"/>
      <c r="AM92" s="70"/>
      <c r="AN92" s="70"/>
      <c r="AO92" s="72"/>
      <c r="AP92" s="70"/>
      <c r="AQ92" s="70"/>
      <c r="AR92" s="70"/>
      <c r="AS92" s="70"/>
    </row>
    <row r="93" spans="1:45" x14ac:dyDescent="0.55000000000000004">
      <c r="A93">
        <v>1953</v>
      </c>
      <c r="B93" s="8">
        <v>3181</v>
      </c>
      <c r="C93" s="8">
        <v>1391</v>
      </c>
      <c r="D93" s="8">
        <v>956</v>
      </c>
      <c r="E93" s="8">
        <v>366</v>
      </c>
      <c r="F93" s="41">
        <f t="shared" si="20"/>
        <v>37</v>
      </c>
      <c r="G93" s="8">
        <v>808</v>
      </c>
      <c r="H93" s="8">
        <v>808</v>
      </c>
      <c r="I93" s="8">
        <v>6739</v>
      </c>
      <c r="J93" s="8">
        <v>6739</v>
      </c>
      <c r="K93" s="42">
        <f t="shared" si="16"/>
        <v>0</v>
      </c>
      <c r="L93" s="42">
        <v>40.396834911881072</v>
      </c>
      <c r="M93" s="77">
        <v>2092</v>
      </c>
      <c r="N93" s="77">
        <v>2148</v>
      </c>
      <c r="O93" s="77">
        <v>165</v>
      </c>
      <c r="P93" s="77">
        <v>525</v>
      </c>
      <c r="Q93" s="77">
        <v>737</v>
      </c>
      <c r="R93" s="44">
        <f t="shared" si="21"/>
        <v>540</v>
      </c>
      <c r="S93" s="77">
        <v>300</v>
      </c>
      <c r="T93" s="77">
        <v>300</v>
      </c>
      <c r="U93" s="77">
        <v>0</v>
      </c>
      <c r="V93" s="77">
        <v>6207</v>
      </c>
      <c r="W93" s="77">
        <v>6207</v>
      </c>
      <c r="X93" s="44">
        <f t="shared" si="17"/>
        <v>0</v>
      </c>
      <c r="Y93" s="45">
        <v>37.207768852655555</v>
      </c>
      <c r="Z93" s="47">
        <f t="shared" si="24"/>
        <v>-532</v>
      </c>
      <c r="AA93" s="47">
        <f t="shared" si="24"/>
        <v>-532</v>
      </c>
      <c r="AB93" s="49">
        <v>-3.1890660592255125</v>
      </c>
      <c r="AC93" s="47">
        <f t="shared" si="22"/>
        <v>-24</v>
      </c>
      <c r="AD93" s="47">
        <f t="shared" si="23"/>
        <v>-24</v>
      </c>
      <c r="AE93" s="48">
        <v>-0.14386764176957198</v>
      </c>
      <c r="AF93" s="49">
        <f t="shared" si="19"/>
        <v>3.0451984174559406</v>
      </c>
      <c r="AG93" s="49">
        <f>100*(AD93-AA93)/'A2. Public Sector Net Debt'!D273</f>
        <v>1.8910144484439178</v>
      </c>
      <c r="AH93" s="50"/>
      <c r="AI93" s="70"/>
      <c r="AJ93" s="70"/>
      <c r="AK93" s="70"/>
      <c r="AL93" s="70"/>
      <c r="AM93" s="70"/>
      <c r="AN93" s="70"/>
      <c r="AO93" s="72"/>
      <c r="AP93" s="70"/>
      <c r="AQ93" s="70"/>
      <c r="AR93" s="70"/>
      <c r="AS93" s="70"/>
    </row>
    <row r="94" spans="1:45" x14ac:dyDescent="0.55000000000000004">
      <c r="A94">
        <v>1954</v>
      </c>
      <c r="B94" s="8">
        <v>3257</v>
      </c>
      <c r="C94" s="8">
        <v>1375</v>
      </c>
      <c r="D94" s="8">
        <v>927</v>
      </c>
      <c r="E94" s="8">
        <v>423</v>
      </c>
      <c r="F94" s="41">
        <f t="shared" si="20"/>
        <v>14</v>
      </c>
      <c r="G94" s="8">
        <v>822</v>
      </c>
      <c r="H94" s="8">
        <v>822</v>
      </c>
      <c r="I94" s="8">
        <v>6818</v>
      </c>
      <c r="J94" s="8">
        <v>6818</v>
      </c>
      <c r="K94" s="42">
        <f t="shared" si="16"/>
        <v>0</v>
      </c>
      <c r="L94" s="42">
        <v>38.745240666022617</v>
      </c>
      <c r="M94" s="77">
        <v>2110</v>
      </c>
      <c r="N94" s="77">
        <v>2270</v>
      </c>
      <c r="O94" s="77">
        <v>183</v>
      </c>
      <c r="P94" s="77">
        <v>532</v>
      </c>
      <c r="Q94" s="77">
        <v>819</v>
      </c>
      <c r="R94" s="44">
        <f t="shared" si="21"/>
        <v>627</v>
      </c>
      <c r="S94" s="77">
        <v>369</v>
      </c>
      <c r="T94" s="77">
        <v>369</v>
      </c>
      <c r="U94" s="77">
        <v>0</v>
      </c>
      <c r="V94" s="77">
        <v>6541</v>
      </c>
      <c r="W94" s="77">
        <v>6541</v>
      </c>
      <c r="X94" s="44">
        <f t="shared" si="17"/>
        <v>0</v>
      </c>
      <c r="Y94" s="45">
        <v>37.171108711712222</v>
      </c>
      <c r="Z94" s="47">
        <f t="shared" si="24"/>
        <v>-277</v>
      </c>
      <c r="AA94" s="47">
        <f t="shared" si="24"/>
        <v>-277</v>
      </c>
      <c r="AB94" s="49">
        <v>-1.5741319543103938</v>
      </c>
      <c r="AC94" s="47">
        <f t="shared" si="22"/>
        <v>176</v>
      </c>
      <c r="AD94" s="47">
        <f t="shared" si="23"/>
        <v>176</v>
      </c>
      <c r="AE94" s="48">
        <v>1.0001704836051599</v>
      </c>
      <c r="AF94" s="49">
        <f t="shared" si="19"/>
        <v>2.5743024379155539</v>
      </c>
      <c r="AG94" s="49">
        <f>100*(AD94-AA94)/'A2. Public Sector Net Debt'!D274</f>
        <v>1.6527987999823983</v>
      </c>
      <c r="AH94" s="50"/>
      <c r="AI94" s="70"/>
      <c r="AJ94" s="70"/>
      <c r="AK94" s="70"/>
      <c r="AL94" s="70"/>
      <c r="AM94" s="70"/>
      <c r="AN94" s="70"/>
      <c r="AO94" s="72"/>
      <c r="AP94" s="70"/>
      <c r="AQ94" s="70"/>
      <c r="AR94" s="70"/>
      <c r="AS94" s="70"/>
    </row>
    <row r="95" spans="1:45" x14ac:dyDescent="0.55000000000000004">
      <c r="A95">
        <v>1955</v>
      </c>
      <c r="B95" s="8">
        <v>3328</v>
      </c>
      <c r="C95" s="8">
        <v>1401</v>
      </c>
      <c r="D95" s="8">
        <v>927</v>
      </c>
      <c r="E95" s="8">
        <v>357</v>
      </c>
      <c r="F95" s="41">
        <f t="shared" si="20"/>
        <v>-30</v>
      </c>
      <c r="G95" s="8">
        <v>903</v>
      </c>
      <c r="H95" s="8">
        <v>903</v>
      </c>
      <c r="I95" s="8">
        <v>6886</v>
      </c>
      <c r="J95" s="8">
        <v>6886</v>
      </c>
      <c r="K95" s="42">
        <f t="shared" si="16"/>
        <v>0</v>
      </c>
      <c r="L95" s="42">
        <v>35.922583337680628</v>
      </c>
      <c r="M95" s="77">
        <v>2287</v>
      </c>
      <c r="N95" s="77">
        <v>2386</v>
      </c>
      <c r="O95" s="77">
        <v>184</v>
      </c>
      <c r="P95" s="77">
        <v>594</v>
      </c>
      <c r="Q95" s="77">
        <v>793</v>
      </c>
      <c r="R95" s="44">
        <f t="shared" si="21"/>
        <v>698</v>
      </c>
      <c r="S95" s="77">
        <v>406</v>
      </c>
      <c r="T95" s="77">
        <v>406</v>
      </c>
      <c r="U95" s="77">
        <v>0</v>
      </c>
      <c r="V95" s="77">
        <v>6942</v>
      </c>
      <c r="W95" s="77">
        <v>6942</v>
      </c>
      <c r="X95" s="44">
        <f t="shared" si="17"/>
        <v>0</v>
      </c>
      <c r="Y95" s="45">
        <v>36.214721686055611</v>
      </c>
      <c r="Z95" s="47">
        <f t="shared" si="24"/>
        <v>56</v>
      </c>
      <c r="AA95" s="47">
        <f t="shared" si="24"/>
        <v>56</v>
      </c>
      <c r="AB95" s="49">
        <v>0.29213834837498043</v>
      </c>
      <c r="AC95" s="47">
        <f t="shared" si="22"/>
        <v>553</v>
      </c>
      <c r="AD95" s="47">
        <f t="shared" si="23"/>
        <v>553</v>
      </c>
      <c r="AE95" s="48">
        <v>2.8848661902029318</v>
      </c>
      <c r="AF95" s="49">
        <f t="shared" si="19"/>
        <v>2.5927278418279514</v>
      </c>
      <c r="AG95" s="49">
        <f>100*(AD95-AA95)/'A2. Public Sector Net Debt'!D275</f>
        <v>1.765955411508126</v>
      </c>
      <c r="AH95" s="50"/>
      <c r="AI95" s="70"/>
      <c r="AJ95" s="70"/>
      <c r="AK95" s="70"/>
      <c r="AL95" s="70"/>
      <c r="AM95" s="70"/>
      <c r="AN95" s="70"/>
      <c r="AO95" s="72"/>
      <c r="AP95" s="70"/>
      <c r="AQ95" s="70"/>
      <c r="AR95" s="70"/>
      <c r="AS95" s="70"/>
    </row>
    <row r="96" spans="1:45" x14ac:dyDescent="0.55000000000000004">
      <c r="A96">
        <v>1956</v>
      </c>
      <c r="B96" s="8">
        <v>3588</v>
      </c>
      <c r="C96" s="8">
        <v>1458</v>
      </c>
      <c r="D96" s="8">
        <v>1074</v>
      </c>
      <c r="E96" s="8">
        <v>364</v>
      </c>
      <c r="F96" s="41">
        <f t="shared" si="20"/>
        <v>85</v>
      </c>
      <c r="G96" s="8">
        <v>927</v>
      </c>
      <c r="H96" s="8">
        <v>927</v>
      </c>
      <c r="I96" s="8">
        <v>7496</v>
      </c>
      <c r="J96" s="8">
        <v>7496</v>
      </c>
      <c r="K96" s="42">
        <f t="shared" si="16"/>
        <v>0</v>
      </c>
      <c r="L96" s="42">
        <v>35.962387257724046</v>
      </c>
      <c r="M96" s="77">
        <v>2334</v>
      </c>
      <c r="N96" s="77">
        <v>2519</v>
      </c>
      <c r="O96" s="77">
        <v>166</v>
      </c>
      <c r="P96" s="77">
        <v>642</v>
      </c>
      <c r="Q96" s="77">
        <v>879</v>
      </c>
      <c r="R96" s="44">
        <f t="shared" si="21"/>
        <v>783</v>
      </c>
      <c r="S96" s="77">
        <v>448</v>
      </c>
      <c r="T96" s="77">
        <v>448</v>
      </c>
      <c r="U96" s="77">
        <v>0</v>
      </c>
      <c r="V96" s="77">
        <v>7323</v>
      </c>
      <c r="W96" s="77">
        <v>7323</v>
      </c>
      <c r="X96" s="44">
        <f t="shared" si="17"/>
        <v>0</v>
      </c>
      <c r="Y96" s="45">
        <v>35.132412204951066</v>
      </c>
      <c r="Z96" s="47">
        <f t="shared" si="24"/>
        <v>-173</v>
      </c>
      <c r="AA96" s="47">
        <f t="shared" si="24"/>
        <v>-173</v>
      </c>
      <c r="AB96" s="49">
        <v>-0.82997505277298023</v>
      </c>
      <c r="AC96" s="47">
        <f t="shared" si="22"/>
        <v>306</v>
      </c>
      <c r="AD96" s="47">
        <f t="shared" si="23"/>
        <v>306</v>
      </c>
      <c r="AE96" s="48">
        <v>1.468048359240069</v>
      </c>
      <c r="AF96" s="49">
        <f t="shared" si="19"/>
        <v>2.2980234120130492</v>
      </c>
      <c r="AG96" s="49">
        <f>100*(AD96-AA96)/'A2. Public Sector Net Debt'!D276</f>
        <v>1.681608230603425</v>
      </c>
      <c r="AH96" s="50"/>
      <c r="AI96" s="70"/>
      <c r="AJ96" s="70"/>
      <c r="AK96" s="70"/>
      <c r="AL96" s="70"/>
      <c r="AM96" s="70"/>
      <c r="AN96" s="70"/>
      <c r="AO96" s="72"/>
      <c r="AP96" s="70"/>
      <c r="AQ96" s="70"/>
      <c r="AR96" s="70"/>
      <c r="AS96" s="70"/>
    </row>
    <row r="97" spans="1:45" x14ac:dyDescent="0.55000000000000004">
      <c r="A97">
        <v>1957</v>
      </c>
      <c r="B97" s="8">
        <v>3751</v>
      </c>
      <c r="C97" s="8">
        <v>1550</v>
      </c>
      <c r="D97" s="8">
        <v>1119</v>
      </c>
      <c r="E97" s="8">
        <v>413</v>
      </c>
      <c r="F97" s="41">
        <f t="shared" si="20"/>
        <v>30</v>
      </c>
      <c r="G97" s="8">
        <v>948</v>
      </c>
      <c r="H97" s="8">
        <v>948</v>
      </c>
      <c r="I97" s="8">
        <v>7811</v>
      </c>
      <c r="J97" s="8">
        <v>7811</v>
      </c>
      <c r="K97" s="42">
        <f t="shared" si="16"/>
        <v>0</v>
      </c>
      <c r="L97" s="42">
        <v>35.337495475931959</v>
      </c>
      <c r="M97" s="77">
        <v>2570</v>
      </c>
      <c r="N97" s="77">
        <v>2628</v>
      </c>
      <c r="O97" s="77">
        <v>176</v>
      </c>
      <c r="P97" s="77">
        <v>657</v>
      </c>
      <c r="Q97" s="77">
        <v>895</v>
      </c>
      <c r="R97" s="44">
        <f t="shared" si="21"/>
        <v>837</v>
      </c>
      <c r="S97" s="77">
        <v>471</v>
      </c>
      <c r="T97" s="77">
        <v>471</v>
      </c>
      <c r="U97" s="77">
        <v>0</v>
      </c>
      <c r="V97" s="77">
        <v>7763</v>
      </c>
      <c r="W97" s="77">
        <v>7763</v>
      </c>
      <c r="X97" s="44">
        <f t="shared" si="17"/>
        <v>0</v>
      </c>
      <c r="Y97" s="45">
        <v>35.120340209916755</v>
      </c>
      <c r="Z97" s="47">
        <f t="shared" si="24"/>
        <v>-48</v>
      </c>
      <c r="AA97" s="47">
        <f t="shared" si="24"/>
        <v>-48</v>
      </c>
      <c r="AB97" s="49">
        <v>-0.21715526601520088</v>
      </c>
      <c r="AC97" s="47">
        <f t="shared" si="22"/>
        <v>429</v>
      </c>
      <c r="AD97" s="47">
        <f t="shared" si="23"/>
        <v>429</v>
      </c>
      <c r="AE97" s="48">
        <v>1.9408251900108577</v>
      </c>
      <c r="AF97" s="49">
        <f t="shared" si="19"/>
        <v>2.1579804560260585</v>
      </c>
      <c r="AG97" s="49">
        <f>100*(AD97-AA97)/'A2. Public Sector Net Debt'!D277</f>
        <v>1.6500740890855785</v>
      </c>
      <c r="AH97" s="50"/>
      <c r="AI97" s="70"/>
      <c r="AJ97" s="70"/>
      <c r="AK97" s="70"/>
      <c r="AL97" s="70"/>
      <c r="AM97" s="70"/>
      <c r="AN97" s="70"/>
      <c r="AO97" s="72"/>
      <c r="AP97" s="70"/>
      <c r="AQ97" s="70"/>
      <c r="AR97" s="70"/>
      <c r="AS97" s="70"/>
    </row>
    <row r="98" spans="1:45" x14ac:dyDescent="0.55000000000000004">
      <c r="A98">
        <v>1958</v>
      </c>
      <c r="B98" s="8">
        <v>3821</v>
      </c>
      <c r="C98" s="8">
        <v>1559</v>
      </c>
      <c r="D98" s="8">
        <v>1343</v>
      </c>
      <c r="E98" s="8">
        <v>391</v>
      </c>
      <c r="F98" s="41">
        <f t="shared" si="20"/>
        <v>128</v>
      </c>
      <c r="G98" s="8">
        <v>1050</v>
      </c>
      <c r="H98" s="8">
        <v>1050</v>
      </c>
      <c r="I98" s="8">
        <v>8292</v>
      </c>
      <c r="J98" s="8">
        <v>8292</v>
      </c>
      <c r="K98" s="42">
        <f t="shared" si="16"/>
        <v>0</v>
      </c>
      <c r="L98" s="42">
        <v>35.71059431524548</v>
      </c>
      <c r="M98" s="77">
        <v>2704</v>
      </c>
      <c r="N98" s="77">
        <v>2681</v>
      </c>
      <c r="O98" s="77">
        <v>182</v>
      </c>
      <c r="P98" s="77">
        <v>859</v>
      </c>
      <c r="Q98" s="77">
        <v>979</v>
      </c>
      <c r="R98" s="44">
        <f t="shared" si="21"/>
        <v>914</v>
      </c>
      <c r="S98" s="77">
        <v>526</v>
      </c>
      <c r="T98" s="77">
        <v>526</v>
      </c>
      <c r="U98" s="77">
        <v>0</v>
      </c>
      <c r="V98" s="77">
        <v>8319</v>
      </c>
      <c r="W98" s="77">
        <v>8319</v>
      </c>
      <c r="X98" s="44">
        <f t="shared" si="17"/>
        <v>0</v>
      </c>
      <c r="Y98" s="45">
        <v>35.826873385012917</v>
      </c>
      <c r="Z98" s="47">
        <f t="shared" si="24"/>
        <v>27</v>
      </c>
      <c r="AA98" s="47">
        <f t="shared" si="24"/>
        <v>27</v>
      </c>
      <c r="AB98" s="49">
        <v>0.11627906976744186</v>
      </c>
      <c r="AC98" s="47">
        <f t="shared" si="22"/>
        <v>551</v>
      </c>
      <c r="AD98" s="47">
        <f t="shared" si="23"/>
        <v>551</v>
      </c>
      <c r="AE98" s="48">
        <v>2.3729543496985359</v>
      </c>
      <c r="AF98" s="49">
        <f t="shared" si="19"/>
        <v>2.2566752799310938</v>
      </c>
      <c r="AG98" s="49">
        <f>100*(AD98-AA98)/'A2. Public Sector Net Debt'!D278</f>
        <v>1.7663237655506197</v>
      </c>
      <c r="AH98" s="50"/>
      <c r="AI98" s="70"/>
      <c r="AJ98" s="70"/>
      <c r="AK98" s="70"/>
      <c r="AL98" s="70"/>
      <c r="AM98" s="70"/>
      <c r="AN98" s="70"/>
      <c r="AO98" s="72"/>
      <c r="AP98" s="70"/>
      <c r="AQ98" s="70"/>
      <c r="AR98" s="70"/>
      <c r="AS98" s="70"/>
    </row>
    <row r="99" spans="1:45" x14ac:dyDescent="0.55000000000000004">
      <c r="A99">
        <v>1959</v>
      </c>
      <c r="B99" s="8">
        <v>4066</v>
      </c>
      <c r="C99" s="8">
        <v>1672</v>
      </c>
      <c r="D99" s="8">
        <v>1470</v>
      </c>
      <c r="E99" s="8">
        <v>374</v>
      </c>
      <c r="F99" s="41">
        <f t="shared" si="20"/>
        <v>177</v>
      </c>
      <c r="G99" s="8">
        <v>1072</v>
      </c>
      <c r="H99" s="8">
        <v>1072</v>
      </c>
      <c r="I99" s="8">
        <v>8831</v>
      </c>
      <c r="J99" s="8">
        <v>8831</v>
      </c>
      <c r="K99" s="42">
        <f t="shared" si="16"/>
        <v>0</v>
      </c>
      <c r="L99" s="42">
        <v>36.210431359685089</v>
      </c>
      <c r="M99" s="77">
        <v>2747</v>
      </c>
      <c r="N99" s="77">
        <v>2806</v>
      </c>
      <c r="O99" s="77">
        <v>212</v>
      </c>
      <c r="P99" s="77">
        <v>897</v>
      </c>
      <c r="Q99" s="77">
        <v>1065</v>
      </c>
      <c r="R99" s="44">
        <f t="shared" si="21"/>
        <v>593</v>
      </c>
      <c r="S99" s="77">
        <v>169</v>
      </c>
      <c r="T99" s="77">
        <v>169</v>
      </c>
      <c r="U99" s="77">
        <v>0</v>
      </c>
      <c r="V99" s="77">
        <v>8320</v>
      </c>
      <c r="W99" s="77">
        <v>8320</v>
      </c>
      <c r="X99" s="44">
        <f t="shared" si="17"/>
        <v>0</v>
      </c>
      <c r="Y99" s="45">
        <v>34.115138592750533</v>
      </c>
      <c r="Z99" s="47">
        <f t="shared" si="24"/>
        <v>-511</v>
      </c>
      <c r="AA99" s="47">
        <f t="shared" si="24"/>
        <v>-511</v>
      </c>
      <c r="AB99" s="49">
        <v>-2.0952927669345578</v>
      </c>
      <c r="AC99" s="47">
        <f t="shared" si="22"/>
        <v>392</v>
      </c>
      <c r="AD99" s="47">
        <f t="shared" si="23"/>
        <v>392</v>
      </c>
      <c r="AE99" s="48">
        <v>1.6073478760045925</v>
      </c>
      <c r="AF99" s="49">
        <f t="shared" si="19"/>
        <v>3.7026406429391505</v>
      </c>
      <c r="AG99" s="49">
        <f>100*(AD99-AA99)/'A2. Public Sector Net Debt'!D279</f>
        <v>2.9946699481301051</v>
      </c>
      <c r="AH99" s="50"/>
      <c r="AI99" s="70"/>
      <c r="AJ99" s="70"/>
      <c r="AK99" s="70"/>
      <c r="AL99" s="70"/>
      <c r="AM99" s="70"/>
      <c r="AN99" s="70"/>
      <c r="AO99" s="72"/>
      <c r="AP99" s="70"/>
      <c r="AQ99" s="70"/>
      <c r="AR99" s="70"/>
      <c r="AS99" s="70"/>
    </row>
    <row r="100" spans="1:45" x14ac:dyDescent="0.55000000000000004">
      <c r="A100">
        <v>1960</v>
      </c>
      <c r="B100" s="8">
        <v>4304</v>
      </c>
      <c r="C100" s="8">
        <v>1733</v>
      </c>
      <c r="D100" s="8">
        <v>1485</v>
      </c>
      <c r="E100" s="8">
        <v>493</v>
      </c>
      <c r="F100" s="41">
        <f t="shared" si="20"/>
        <v>171</v>
      </c>
      <c r="G100" s="8">
        <v>1183</v>
      </c>
      <c r="H100" s="8">
        <v>1183</v>
      </c>
      <c r="I100" s="8">
        <v>9369</v>
      </c>
      <c r="J100" s="8">
        <v>9369</v>
      </c>
      <c r="K100" s="42">
        <f t="shared" si="16"/>
        <v>0</v>
      </c>
      <c r="L100" s="42">
        <v>35.758177168810349</v>
      </c>
      <c r="M100" s="77">
        <v>2714</v>
      </c>
      <c r="N100" s="77">
        <v>2964</v>
      </c>
      <c r="O100" s="77">
        <v>234</v>
      </c>
      <c r="P100" s="77">
        <v>913</v>
      </c>
      <c r="Q100" s="77">
        <v>1252</v>
      </c>
      <c r="R100" s="44">
        <f t="shared" si="21"/>
        <v>622</v>
      </c>
      <c r="S100" s="77">
        <v>163</v>
      </c>
      <c r="T100" s="77">
        <v>163</v>
      </c>
      <c r="U100" s="77">
        <v>0</v>
      </c>
      <c r="V100" s="77">
        <v>8699</v>
      </c>
      <c r="W100" s="77">
        <v>8699</v>
      </c>
      <c r="X100" s="44">
        <f t="shared" si="17"/>
        <v>0</v>
      </c>
      <c r="Y100" s="45">
        <v>33.201022861722834</v>
      </c>
      <c r="Z100" s="47">
        <f t="shared" si="24"/>
        <v>-670</v>
      </c>
      <c r="AA100" s="47">
        <f t="shared" si="24"/>
        <v>-670</v>
      </c>
      <c r="AB100" s="49">
        <v>-2.5571543070875156</v>
      </c>
      <c r="AC100" s="47">
        <f t="shared" si="22"/>
        <v>350</v>
      </c>
      <c r="AD100" s="47">
        <f t="shared" si="23"/>
        <v>350</v>
      </c>
      <c r="AE100" s="48">
        <v>1.335826876836762</v>
      </c>
      <c r="AF100" s="49">
        <f t="shared" si="19"/>
        <v>3.8929811839242774</v>
      </c>
      <c r="AG100" s="49">
        <f>100*(AD100-AA100)/'A2. Public Sector Net Debt'!D280</f>
        <v>3.310162128212093</v>
      </c>
      <c r="AH100" s="50"/>
      <c r="AI100" s="70"/>
      <c r="AJ100" s="70"/>
      <c r="AK100" s="70"/>
      <c r="AL100" s="70"/>
      <c r="AM100" s="70"/>
      <c r="AN100" s="70"/>
      <c r="AO100" s="72"/>
      <c r="AP100" s="70"/>
      <c r="AQ100" s="70"/>
      <c r="AR100" s="70"/>
      <c r="AS100" s="70"/>
    </row>
    <row r="101" spans="1:45" x14ac:dyDescent="0.55000000000000004">
      <c r="A101">
        <v>1961</v>
      </c>
      <c r="B101" s="8">
        <v>4647</v>
      </c>
      <c r="C101" s="8">
        <v>1913</v>
      </c>
      <c r="D101" s="8">
        <v>1616</v>
      </c>
      <c r="E101" s="8">
        <v>593</v>
      </c>
      <c r="F101" s="41">
        <f t="shared" si="20"/>
        <v>245</v>
      </c>
      <c r="G101" s="8">
        <v>1280</v>
      </c>
      <c r="H101" s="8">
        <v>1280</v>
      </c>
      <c r="I101" s="8">
        <v>10294</v>
      </c>
      <c r="J101" s="8">
        <v>10294</v>
      </c>
      <c r="K101" s="42">
        <f t="shared" si="16"/>
        <v>0</v>
      </c>
      <c r="L101" s="42">
        <v>36.872268787162405</v>
      </c>
      <c r="M101" s="77">
        <v>3065</v>
      </c>
      <c r="N101" s="77">
        <v>3177</v>
      </c>
      <c r="O101" s="77">
        <v>257</v>
      </c>
      <c r="P101" s="77">
        <v>1072</v>
      </c>
      <c r="Q101" s="77">
        <v>1328</v>
      </c>
      <c r="R101" s="44">
        <f t="shared" si="21"/>
        <v>687</v>
      </c>
      <c r="S101" s="77">
        <v>189</v>
      </c>
      <c r="T101" s="77">
        <v>189</v>
      </c>
      <c r="U101" s="77">
        <v>0</v>
      </c>
      <c r="V101" s="77">
        <v>9586</v>
      </c>
      <c r="W101" s="77">
        <v>9586</v>
      </c>
      <c r="X101" s="44">
        <f t="shared" si="17"/>
        <v>0</v>
      </c>
      <c r="Y101" s="45">
        <v>34.336270506483274</v>
      </c>
      <c r="Z101" s="47">
        <f t="shared" si="24"/>
        <v>-708</v>
      </c>
      <c r="AA101" s="47">
        <f t="shared" si="24"/>
        <v>-708</v>
      </c>
      <c r="AB101" s="49">
        <v>-2.5359982806791317</v>
      </c>
      <c r="AC101" s="47">
        <f t="shared" si="22"/>
        <v>383</v>
      </c>
      <c r="AD101" s="47">
        <f t="shared" si="23"/>
        <v>383</v>
      </c>
      <c r="AE101" s="48">
        <v>1.3718747761300953</v>
      </c>
      <c r="AF101" s="49">
        <f t="shared" si="19"/>
        <v>3.907873056809227</v>
      </c>
      <c r="AG101" s="49">
        <f>100*(AD101-AA101)/'A2. Public Sector Net Debt'!D281</f>
        <v>3.4481170336390119</v>
      </c>
      <c r="AH101" s="50"/>
      <c r="AI101" s="70"/>
      <c r="AJ101" s="70"/>
      <c r="AK101" s="70"/>
      <c r="AL101" s="70"/>
      <c r="AM101" s="70"/>
      <c r="AN101" s="70"/>
      <c r="AO101" s="72"/>
      <c r="AP101" s="70"/>
      <c r="AQ101" s="70"/>
      <c r="AR101" s="70"/>
      <c r="AS101" s="70"/>
    </row>
    <row r="102" spans="1:45" x14ac:dyDescent="0.55000000000000004">
      <c r="A102">
        <v>1962</v>
      </c>
      <c r="B102" s="8">
        <v>4974</v>
      </c>
      <c r="C102" s="8">
        <v>2053</v>
      </c>
      <c r="D102" s="8">
        <v>1772</v>
      </c>
      <c r="E102" s="8">
        <v>608</v>
      </c>
      <c r="F102" s="41">
        <f t="shared" si="20"/>
        <v>301</v>
      </c>
      <c r="G102" s="8">
        <v>1284</v>
      </c>
      <c r="H102" s="8">
        <v>1284</v>
      </c>
      <c r="I102" s="8">
        <v>10992</v>
      </c>
      <c r="J102" s="8">
        <v>10992</v>
      </c>
      <c r="K102" s="42">
        <f t="shared" si="16"/>
        <v>0</v>
      </c>
      <c r="L102" s="42">
        <v>37.598768599281684</v>
      </c>
      <c r="M102" s="77">
        <v>3448</v>
      </c>
      <c r="N102" s="77">
        <v>3382</v>
      </c>
      <c r="O102" s="77">
        <v>264</v>
      </c>
      <c r="P102" s="77">
        <v>1197</v>
      </c>
      <c r="Q102" s="77">
        <v>1449</v>
      </c>
      <c r="R102" s="44">
        <f t="shared" si="21"/>
        <v>757</v>
      </c>
      <c r="S102" s="77">
        <v>208</v>
      </c>
      <c r="T102" s="77">
        <v>208</v>
      </c>
      <c r="U102" s="77">
        <v>0</v>
      </c>
      <c r="V102" s="77">
        <v>10497</v>
      </c>
      <c r="W102" s="77">
        <v>10497</v>
      </c>
      <c r="X102" s="44">
        <f t="shared" si="17"/>
        <v>0</v>
      </c>
      <c r="Y102" s="45">
        <v>35.905592611595694</v>
      </c>
      <c r="Z102" s="47">
        <f t="shared" si="24"/>
        <v>-495</v>
      </c>
      <c r="AA102" s="47">
        <f t="shared" si="24"/>
        <v>-495</v>
      </c>
      <c r="AB102" s="49">
        <v>-1.6931759876859929</v>
      </c>
      <c r="AC102" s="47">
        <f t="shared" si="22"/>
        <v>581</v>
      </c>
      <c r="AD102" s="47">
        <f t="shared" si="23"/>
        <v>581</v>
      </c>
      <c r="AE102" s="48">
        <v>1.9873439370617412</v>
      </c>
      <c r="AF102" s="49">
        <f t="shared" si="19"/>
        <v>3.6805199247477338</v>
      </c>
      <c r="AG102" s="49">
        <f>100*(AD102-AA102)/'A2. Public Sector Net Debt'!D282</f>
        <v>3.3566571713530782</v>
      </c>
      <c r="AH102" s="50"/>
      <c r="AI102" s="70"/>
      <c r="AJ102" s="70"/>
      <c r="AK102" s="70"/>
      <c r="AL102" s="70"/>
      <c r="AM102" s="70"/>
      <c r="AN102" s="70"/>
      <c r="AO102" s="72"/>
      <c r="AP102" s="70"/>
      <c r="AQ102" s="70"/>
      <c r="AR102" s="70"/>
      <c r="AS102" s="70"/>
    </row>
    <row r="103" spans="1:45" x14ac:dyDescent="0.55000000000000004">
      <c r="A103">
        <v>1963</v>
      </c>
      <c r="B103" s="8">
        <v>4877</v>
      </c>
      <c r="C103" s="8">
        <v>2461</v>
      </c>
      <c r="D103" s="8">
        <v>1955</v>
      </c>
      <c r="E103" s="8">
        <v>569</v>
      </c>
      <c r="F103" s="41">
        <f t="shared" si="20"/>
        <v>303</v>
      </c>
      <c r="G103" s="8">
        <v>1370</v>
      </c>
      <c r="H103" s="8">
        <v>1370</v>
      </c>
      <c r="I103" s="8">
        <v>11535</v>
      </c>
      <c r="J103" s="8">
        <v>11535</v>
      </c>
      <c r="K103" s="42">
        <f t="shared" si="16"/>
        <v>0</v>
      </c>
      <c r="L103" s="42">
        <v>37.091224798225021</v>
      </c>
      <c r="M103" s="77">
        <v>3381</v>
      </c>
      <c r="N103" s="77">
        <v>3489</v>
      </c>
      <c r="O103" s="77">
        <v>306</v>
      </c>
      <c r="P103" s="77">
        <v>1303</v>
      </c>
      <c r="Q103" s="77">
        <v>1591</v>
      </c>
      <c r="R103" s="44">
        <f t="shared" si="21"/>
        <v>853</v>
      </c>
      <c r="S103" s="77">
        <v>253</v>
      </c>
      <c r="T103" s="77">
        <v>253</v>
      </c>
      <c r="U103" s="77">
        <v>0</v>
      </c>
      <c r="V103" s="77">
        <v>10923</v>
      </c>
      <c r="W103" s="77">
        <v>10923</v>
      </c>
      <c r="X103" s="44">
        <f t="shared" si="17"/>
        <v>0</v>
      </c>
      <c r="Y103" s="45">
        <v>35.123315862246372</v>
      </c>
      <c r="Z103" s="47">
        <f t="shared" si="24"/>
        <v>-612</v>
      </c>
      <c r="AA103" s="47">
        <f t="shared" si="24"/>
        <v>-612</v>
      </c>
      <c r="AB103" s="49">
        <v>-1.9679089359786488</v>
      </c>
      <c r="AC103" s="47">
        <f t="shared" si="22"/>
        <v>505</v>
      </c>
      <c r="AD103" s="47">
        <f t="shared" si="23"/>
        <v>505</v>
      </c>
      <c r="AE103" s="48">
        <v>1.6238464259300942</v>
      </c>
      <c r="AF103" s="49">
        <f t="shared" si="19"/>
        <v>3.591755361908743</v>
      </c>
      <c r="AG103" s="49">
        <f>100*(AD103-AA103)/'A2. Public Sector Net Debt'!D283</f>
        <v>3.4042932013560039</v>
      </c>
      <c r="AH103" s="50"/>
      <c r="AI103" s="70"/>
      <c r="AJ103" s="70"/>
      <c r="AK103" s="70"/>
      <c r="AL103" s="70"/>
      <c r="AM103" s="70"/>
      <c r="AN103" s="70"/>
      <c r="AO103" s="72"/>
      <c r="AP103" s="70"/>
      <c r="AQ103" s="70"/>
      <c r="AR103" s="70"/>
      <c r="AS103" s="70"/>
    </row>
    <row r="104" spans="1:45" x14ac:dyDescent="0.55000000000000004">
      <c r="A104">
        <v>1964</v>
      </c>
      <c r="B104" s="8">
        <v>5208</v>
      </c>
      <c r="C104" s="8">
        <v>2929</v>
      </c>
      <c r="D104" s="8">
        <v>2075</v>
      </c>
      <c r="E104" s="8">
        <v>516</v>
      </c>
      <c r="F104" s="41">
        <f t="shared" si="20"/>
        <v>423</v>
      </c>
      <c r="G104" s="8">
        <v>1448</v>
      </c>
      <c r="H104" s="8">
        <v>1448</v>
      </c>
      <c r="I104" s="8">
        <v>12599</v>
      </c>
      <c r="J104" s="8">
        <v>12599</v>
      </c>
      <c r="K104" s="42">
        <f t="shared" si="16"/>
        <v>0</v>
      </c>
      <c r="L104" s="42">
        <v>37.004728757306076</v>
      </c>
      <c r="M104" s="77">
        <v>3588</v>
      </c>
      <c r="N104" s="77">
        <v>3848</v>
      </c>
      <c r="O104" s="77">
        <v>305</v>
      </c>
      <c r="P104" s="77">
        <v>1444</v>
      </c>
      <c r="Q104" s="77">
        <v>1750</v>
      </c>
      <c r="R104" s="44">
        <f t="shared" si="21"/>
        <v>933</v>
      </c>
      <c r="S104" s="77">
        <v>276</v>
      </c>
      <c r="T104" s="77">
        <v>276</v>
      </c>
      <c r="U104" s="77">
        <v>0</v>
      </c>
      <c r="V104" s="77">
        <v>11868</v>
      </c>
      <c r="W104" s="77">
        <v>11868</v>
      </c>
      <c r="X104" s="44">
        <f t="shared" si="17"/>
        <v>0</v>
      </c>
      <c r="Y104" s="45">
        <v>34.857696713366813</v>
      </c>
      <c r="Z104" s="47">
        <f t="shared" si="24"/>
        <v>-731</v>
      </c>
      <c r="AA104" s="47">
        <f t="shared" si="24"/>
        <v>-731</v>
      </c>
      <c r="AB104" s="49">
        <v>-2.1470320439392605</v>
      </c>
      <c r="AC104" s="47">
        <f t="shared" si="22"/>
        <v>441</v>
      </c>
      <c r="AD104" s="47">
        <f t="shared" si="23"/>
        <v>441</v>
      </c>
      <c r="AE104" s="48">
        <v>1.295268305577584</v>
      </c>
      <c r="AF104" s="49">
        <f t="shared" si="19"/>
        <v>3.4423003495168443</v>
      </c>
      <c r="AG104" s="49">
        <f>100*(AD104-AA104)/'A2. Public Sector Net Debt'!D284</f>
        <v>3.4675212852783055</v>
      </c>
      <c r="AH104" s="50"/>
      <c r="AI104" s="70"/>
      <c r="AJ104" s="70"/>
      <c r="AK104" s="70"/>
      <c r="AL104" s="70"/>
      <c r="AM104" s="70"/>
      <c r="AN104" s="70"/>
      <c r="AO104" s="72"/>
      <c r="AP104" s="70"/>
      <c r="AQ104" s="70"/>
      <c r="AR104" s="70"/>
      <c r="AS104" s="70"/>
    </row>
    <row r="105" spans="1:45" x14ac:dyDescent="0.55000000000000004">
      <c r="A105">
        <v>1965</v>
      </c>
      <c r="B105" s="8">
        <v>5881</v>
      </c>
      <c r="C105" s="8">
        <v>3188</v>
      </c>
      <c r="D105" s="8">
        <v>2404</v>
      </c>
      <c r="E105" s="8">
        <v>571</v>
      </c>
      <c r="F105" s="41">
        <f t="shared" si="20"/>
        <v>487</v>
      </c>
      <c r="G105" s="8">
        <v>1554</v>
      </c>
      <c r="H105" s="8">
        <v>1554</v>
      </c>
      <c r="I105" s="8">
        <v>14085</v>
      </c>
      <c r="J105" s="8">
        <v>14085</v>
      </c>
      <c r="K105" s="42">
        <f t="shared" si="16"/>
        <v>0</v>
      </c>
      <c r="L105" s="42">
        <v>38.245356793743888</v>
      </c>
      <c r="M105" s="77">
        <v>4095</v>
      </c>
      <c r="N105" s="77">
        <v>4289</v>
      </c>
      <c r="O105" s="77">
        <v>285</v>
      </c>
      <c r="P105" s="77">
        <v>1685</v>
      </c>
      <c r="Q105" s="77">
        <v>1913</v>
      </c>
      <c r="R105" s="44">
        <f t="shared" si="21"/>
        <v>1076</v>
      </c>
      <c r="S105" s="77">
        <v>325</v>
      </c>
      <c r="T105" s="77">
        <v>325</v>
      </c>
      <c r="U105" s="77">
        <v>0</v>
      </c>
      <c r="V105" s="77">
        <v>13343</v>
      </c>
      <c r="W105" s="77">
        <v>13343</v>
      </c>
      <c r="X105" s="44">
        <f t="shared" si="17"/>
        <v>0</v>
      </c>
      <c r="Y105" s="45">
        <v>36.230585424133814</v>
      </c>
      <c r="Z105" s="47">
        <f t="shared" si="24"/>
        <v>-742</v>
      </c>
      <c r="AA105" s="47">
        <f t="shared" si="24"/>
        <v>-742</v>
      </c>
      <c r="AB105" s="49">
        <v>-2.0147713696100791</v>
      </c>
      <c r="AC105" s="47">
        <f t="shared" si="22"/>
        <v>487</v>
      </c>
      <c r="AD105" s="47">
        <f t="shared" si="23"/>
        <v>487</v>
      </c>
      <c r="AE105" s="48">
        <v>1.3223634191376128</v>
      </c>
      <c r="AF105" s="49">
        <f t="shared" si="19"/>
        <v>3.3371347887476919</v>
      </c>
      <c r="AG105" s="49">
        <f>100*(AD105-AA105)/'A2. Public Sector Net Debt'!D285</f>
        <v>3.5674632259574435</v>
      </c>
      <c r="AH105" s="50"/>
      <c r="AI105" s="70"/>
      <c r="AJ105" s="70"/>
      <c r="AK105" s="70"/>
      <c r="AL105" s="70"/>
      <c r="AM105" s="70"/>
      <c r="AN105" s="70"/>
      <c r="AO105" s="72"/>
      <c r="AP105" s="70"/>
      <c r="AQ105" s="70"/>
      <c r="AR105" s="70"/>
      <c r="AS105" s="70"/>
    </row>
    <row r="106" spans="1:45" x14ac:dyDescent="0.55000000000000004">
      <c r="A106">
        <v>1966</v>
      </c>
      <c r="B106" s="8">
        <v>6448</v>
      </c>
      <c r="C106" s="8">
        <v>3580</v>
      </c>
      <c r="D106" s="8">
        <v>2594</v>
      </c>
      <c r="E106" s="8">
        <v>559</v>
      </c>
      <c r="F106" s="41">
        <f t="shared" si="20"/>
        <v>563</v>
      </c>
      <c r="G106" s="8">
        <v>1652</v>
      </c>
      <c r="H106" s="8">
        <v>1652</v>
      </c>
      <c r="I106" s="8">
        <v>15396</v>
      </c>
      <c r="J106" s="8">
        <v>15396</v>
      </c>
      <c r="K106" s="42">
        <f t="shared" si="16"/>
        <v>0</v>
      </c>
      <c r="L106" s="42">
        <v>39.082093719855813</v>
      </c>
      <c r="M106" s="77">
        <v>4600</v>
      </c>
      <c r="N106" s="77">
        <v>4669</v>
      </c>
      <c r="O106" s="77">
        <v>306</v>
      </c>
      <c r="P106" s="77">
        <v>1804</v>
      </c>
      <c r="Q106" s="77">
        <v>2081</v>
      </c>
      <c r="R106" s="44">
        <f t="shared" si="21"/>
        <v>1185</v>
      </c>
      <c r="S106" s="77">
        <v>347</v>
      </c>
      <c r="T106" s="77">
        <v>347</v>
      </c>
      <c r="U106" s="77">
        <v>0</v>
      </c>
      <c r="V106" s="77">
        <v>14645</v>
      </c>
      <c r="W106" s="77">
        <v>14645</v>
      </c>
      <c r="X106" s="44">
        <f t="shared" si="17"/>
        <v>0</v>
      </c>
      <c r="Y106" s="45">
        <v>37.175712037366097</v>
      </c>
      <c r="Z106" s="47">
        <f t="shared" si="24"/>
        <v>-751</v>
      </c>
      <c r="AA106" s="47">
        <f t="shared" si="24"/>
        <v>-751</v>
      </c>
      <c r="AB106" s="49">
        <v>-1.9063816824897193</v>
      </c>
      <c r="AC106" s="47">
        <f t="shared" si="22"/>
        <v>554</v>
      </c>
      <c r="AD106" s="47">
        <f t="shared" si="23"/>
        <v>554</v>
      </c>
      <c r="AE106" s="48">
        <v>1.4063055287607249</v>
      </c>
      <c r="AF106" s="49">
        <f t="shared" si="19"/>
        <v>3.3126872112504442</v>
      </c>
      <c r="AG106" s="49">
        <f>100*(AD106-AA106)/'A2. Public Sector Net Debt'!D286</f>
        <v>3.8021777669499093</v>
      </c>
      <c r="AH106" s="50"/>
      <c r="AI106" s="70"/>
      <c r="AJ106" s="70"/>
      <c r="AK106" s="70"/>
      <c r="AL106" s="70"/>
      <c r="AM106" s="70"/>
      <c r="AN106" s="70"/>
      <c r="AO106" s="72"/>
      <c r="AP106" s="70"/>
      <c r="AQ106" s="70"/>
      <c r="AR106" s="70"/>
      <c r="AS106" s="70"/>
    </row>
    <row r="107" spans="1:45" x14ac:dyDescent="0.55000000000000004">
      <c r="A107">
        <v>1967</v>
      </c>
      <c r="B107" s="8">
        <v>7101</v>
      </c>
      <c r="C107" s="8">
        <v>4129</v>
      </c>
      <c r="D107" s="8">
        <v>2942</v>
      </c>
      <c r="E107" s="8">
        <v>801</v>
      </c>
      <c r="F107" s="41">
        <f t="shared" si="20"/>
        <v>849</v>
      </c>
      <c r="G107" s="8">
        <v>1811</v>
      </c>
      <c r="H107" s="8">
        <v>1811</v>
      </c>
      <c r="I107" s="8">
        <v>17633</v>
      </c>
      <c r="J107" s="8">
        <v>17633</v>
      </c>
      <c r="K107" s="42">
        <f t="shared" si="16"/>
        <v>0</v>
      </c>
      <c r="L107" s="42">
        <v>42.312768459194203</v>
      </c>
      <c r="M107" s="77">
        <v>5330</v>
      </c>
      <c r="N107" s="77">
        <v>5208</v>
      </c>
      <c r="O107" s="77">
        <v>314</v>
      </c>
      <c r="P107" s="77">
        <v>1924</v>
      </c>
      <c r="Q107" s="77">
        <v>2252</v>
      </c>
      <c r="R107" s="44">
        <f t="shared" si="21"/>
        <v>1245</v>
      </c>
      <c r="S107" s="77">
        <v>363</v>
      </c>
      <c r="T107" s="77">
        <v>363</v>
      </c>
      <c r="U107" s="77">
        <v>0</v>
      </c>
      <c r="V107" s="77">
        <v>16273</v>
      </c>
      <c r="W107" s="77">
        <v>16273</v>
      </c>
      <c r="X107" s="44">
        <f t="shared" si="17"/>
        <v>0</v>
      </c>
      <c r="Y107" s="45">
        <v>39.049264511794206</v>
      </c>
      <c r="Z107" s="47">
        <f t="shared" si="24"/>
        <v>-1360</v>
      </c>
      <c r="AA107" s="47">
        <f t="shared" si="24"/>
        <v>-1360</v>
      </c>
      <c r="AB107" s="49">
        <v>-3.2635039473999954</v>
      </c>
      <c r="AC107" s="47">
        <f t="shared" si="22"/>
        <v>88</v>
      </c>
      <c r="AD107" s="47">
        <f t="shared" si="23"/>
        <v>88</v>
      </c>
      <c r="AE107" s="48">
        <v>0.21116790247882322</v>
      </c>
      <c r="AF107" s="49">
        <f t="shared" si="19"/>
        <v>3.4746718498788187</v>
      </c>
      <c r="AG107" s="49">
        <f>100*(AD107-AA107)/'A2. Public Sector Net Debt'!D287</f>
        <v>4.1321422885936174</v>
      </c>
      <c r="AH107" s="50"/>
      <c r="AI107" s="70"/>
      <c r="AJ107" s="70"/>
      <c r="AK107" s="70"/>
      <c r="AL107" s="70"/>
      <c r="AM107" s="70"/>
      <c r="AN107" s="70"/>
      <c r="AO107" s="72"/>
      <c r="AP107" s="70"/>
      <c r="AQ107" s="70"/>
      <c r="AR107" s="70"/>
      <c r="AS107" s="70"/>
    </row>
    <row r="108" spans="1:45" x14ac:dyDescent="0.55000000000000004">
      <c r="A108">
        <v>1968</v>
      </c>
      <c r="B108" s="8">
        <v>7599</v>
      </c>
      <c r="C108" s="8">
        <v>4296</v>
      </c>
      <c r="D108" s="8">
        <v>3388</v>
      </c>
      <c r="E108" s="8">
        <v>895</v>
      </c>
      <c r="F108" s="41">
        <f t="shared" si="20"/>
        <v>1035</v>
      </c>
      <c r="G108" s="8">
        <v>2029</v>
      </c>
      <c r="H108" s="8">
        <v>2029</v>
      </c>
      <c r="I108" s="8">
        <v>19242</v>
      </c>
      <c r="J108" s="8">
        <v>19242</v>
      </c>
      <c r="K108" s="42">
        <f t="shared" si="16"/>
        <v>0</v>
      </c>
      <c r="L108" s="42">
        <v>42.017687520471668</v>
      </c>
      <c r="M108" s="77">
        <v>5944</v>
      </c>
      <c r="N108" s="77">
        <v>5940</v>
      </c>
      <c r="O108" s="77">
        <v>383</v>
      </c>
      <c r="P108" s="77">
        <v>2161</v>
      </c>
      <c r="Q108" s="77">
        <v>2647</v>
      </c>
      <c r="R108" s="44">
        <f t="shared" si="21"/>
        <v>1360</v>
      </c>
      <c r="S108" s="77">
        <v>390</v>
      </c>
      <c r="T108" s="77">
        <v>390</v>
      </c>
      <c r="U108" s="77">
        <v>0</v>
      </c>
      <c r="V108" s="77">
        <v>18435</v>
      </c>
      <c r="W108" s="77">
        <v>18435</v>
      </c>
      <c r="X108" s="44">
        <f t="shared" si="17"/>
        <v>0</v>
      </c>
      <c r="Y108" s="45">
        <v>40.25548640681297</v>
      </c>
      <c r="Z108" s="47">
        <f t="shared" si="24"/>
        <v>-807</v>
      </c>
      <c r="AA108" s="47">
        <f t="shared" si="24"/>
        <v>-807</v>
      </c>
      <c r="AB108" s="49">
        <v>-1.7622011136586964</v>
      </c>
      <c r="AC108" s="47">
        <f t="shared" si="22"/>
        <v>832</v>
      </c>
      <c r="AD108" s="47">
        <f t="shared" si="23"/>
        <v>832</v>
      </c>
      <c r="AE108" s="48">
        <v>1.8167922262255705</v>
      </c>
      <c r="AF108" s="49">
        <f t="shared" si="19"/>
        <v>3.578993339884267</v>
      </c>
      <c r="AG108" s="49">
        <f>100*(AD108-AA108)/'A2. Public Sector Net Debt'!D288</f>
        <v>4.3250925366985937</v>
      </c>
      <c r="AH108" s="50"/>
      <c r="AI108" s="70"/>
      <c r="AJ108" s="70"/>
      <c r="AK108" s="70"/>
      <c r="AL108" s="70"/>
      <c r="AM108" s="70"/>
      <c r="AN108" s="70"/>
      <c r="AO108" s="72"/>
      <c r="AP108" s="70"/>
      <c r="AQ108" s="70"/>
      <c r="AR108" s="70"/>
      <c r="AS108" s="70"/>
    </row>
    <row r="109" spans="1:45" x14ac:dyDescent="0.55000000000000004">
      <c r="A109">
        <v>1969</v>
      </c>
      <c r="B109" s="8">
        <v>8078</v>
      </c>
      <c r="C109" s="8">
        <v>4232</v>
      </c>
      <c r="D109" s="8">
        <v>3645</v>
      </c>
      <c r="E109" s="8">
        <v>842</v>
      </c>
      <c r="F109" s="41">
        <f t="shared" si="20"/>
        <v>1166</v>
      </c>
      <c r="G109" s="8">
        <v>2182</v>
      </c>
      <c r="H109" s="8">
        <v>2182</v>
      </c>
      <c r="I109" s="8">
        <v>20145</v>
      </c>
      <c r="J109" s="8">
        <v>20145</v>
      </c>
      <c r="K109" s="42">
        <f t="shared" si="16"/>
        <v>0</v>
      </c>
      <c r="L109" s="42">
        <v>40.483511183456926</v>
      </c>
      <c r="M109" s="77">
        <v>6713</v>
      </c>
      <c r="N109" s="77">
        <v>6845</v>
      </c>
      <c r="O109" s="77">
        <v>464</v>
      </c>
      <c r="P109" s="77">
        <v>2242</v>
      </c>
      <c r="Q109" s="77">
        <v>2943</v>
      </c>
      <c r="R109" s="44">
        <f t="shared" si="21"/>
        <v>1496</v>
      </c>
      <c r="S109" s="77">
        <v>447</v>
      </c>
      <c r="T109" s="77">
        <v>447</v>
      </c>
      <c r="U109" s="77">
        <v>0</v>
      </c>
      <c r="V109" s="77">
        <v>20703</v>
      </c>
      <c r="W109" s="77">
        <v>20703</v>
      </c>
      <c r="X109" s="44">
        <f t="shared" si="17"/>
        <v>0</v>
      </c>
      <c r="Y109" s="45">
        <v>41.604871284741066</v>
      </c>
      <c r="Z109" s="47">
        <f t="shared" si="24"/>
        <v>558</v>
      </c>
      <c r="AA109" s="47">
        <f t="shared" si="24"/>
        <v>558</v>
      </c>
      <c r="AB109" s="49">
        <v>1.1213601012841381</v>
      </c>
      <c r="AC109" s="47">
        <f t="shared" si="22"/>
        <v>2293</v>
      </c>
      <c r="AD109" s="47">
        <f t="shared" si="23"/>
        <v>2293</v>
      </c>
      <c r="AE109" s="48">
        <v>4.6080263660296215</v>
      </c>
      <c r="AF109" s="49">
        <f t="shared" si="19"/>
        <v>3.4866662647454834</v>
      </c>
      <c r="AG109" s="49">
        <f>100*(AD109-AA109)/'A2. Public Sector Net Debt'!D289</f>
        <v>4.4382144569982476</v>
      </c>
      <c r="AH109" s="50"/>
      <c r="AI109" s="70"/>
      <c r="AJ109" s="70"/>
      <c r="AK109" s="70"/>
      <c r="AL109" s="70"/>
      <c r="AM109" s="70"/>
      <c r="AN109" s="70"/>
      <c r="AO109" s="72"/>
      <c r="AP109" s="70"/>
      <c r="AQ109" s="70"/>
      <c r="AR109" s="70"/>
      <c r="AS109" s="70"/>
    </row>
    <row r="110" spans="1:45" x14ac:dyDescent="0.55000000000000004">
      <c r="A110">
        <v>1970</v>
      </c>
      <c r="B110" s="8">
        <v>9105</v>
      </c>
      <c r="C110" s="8">
        <v>4655</v>
      </c>
      <c r="D110" s="8">
        <v>3996</v>
      </c>
      <c r="E110" s="8">
        <v>911</v>
      </c>
      <c r="F110" s="41">
        <f t="shared" si="20"/>
        <v>1144</v>
      </c>
      <c r="G110" s="8">
        <v>2278</v>
      </c>
      <c r="H110" s="8">
        <v>2278</v>
      </c>
      <c r="I110" s="8">
        <v>22089</v>
      </c>
      <c r="J110" s="8">
        <v>22089</v>
      </c>
      <c r="K110" s="42">
        <f t="shared" si="16"/>
        <v>0</v>
      </c>
      <c r="L110" s="42">
        <v>39.415784871790294</v>
      </c>
      <c r="M110" s="77">
        <v>7696</v>
      </c>
      <c r="N110" s="77">
        <v>7444</v>
      </c>
      <c r="O110" s="77">
        <v>405</v>
      </c>
      <c r="P110" s="77">
        <v>2655</v>
      </c>
      <c r="Q110" s="77">
        <v>3054</v>
      </c>
      <c r="R110" s="44">
        <f t="shared" si="21"/>
        <v>1590</v>
      </c>
      <c r="S110" s="77">
        <v>470</v>
      </c>
      <c r="T110" s="77">
        <v>470</v>
      </c>
      <c r="U110" s="77">
        <v>0</v>
      </c>
      <c r="V110" s="77">
        <v>22844</v>
      </c>
      <c r="W110" s="77">
        <v>22844</v>
      </c>
      <c r="X110" s="44">
        <f t="shared" si="17"/>
        <v>0</v>
      </c>
      <c r="Y110" s="45">
        <v>40.763012794204244</v>
      </c>
      <c r="Z110" s="47">
        <f t="shared" si="24"/>
        <v>755</v>
      </c>
      <c r="AA110" s="47">
        <f t="shared" si="24"/>
        <v>755</v>
      </c>
      <c r="AB110" s="49">
        <v>1.347227922413947</v>
      </c>
      <c r="AC110" s="47">
        <f t="shared" si="22"/>
        <v>2563</v>
      </c>
      <c r="AD110" s="47">
        <f t="shared" si="23"/>
        <v>2563</v>
      </c>
      <c r="AE110" s="48">
        <v>4.5734373048303922</v>
      </c>
      <c r="AF110" s="49">
        <f t="shared" si="19"/>
        <v>3.2262093824164451</v>
      </c>
      <c r="AG110" s="49">
        <f>100*(AD110-AA110)/'A2. Public Sector Net Debt'!D290</f>
        <v>4.559783052313497</v>
      </c>
      <c r="AH110" s="50"/>
      <c r="AI110" s="70"/>
      <c r="AJ110" s="70"/>
      <c r="AK110" s="70"/>
      <c r="AL110" s="70"/>
      <c r="AM110" s="70"/>
      <c r="AN110" s="70"/>
      <c r="AO110" s="72"/>
      <c r="AP110" s="70"/>
      <c r="AQ110" s="70"/>
      <c r="AR110" s="70"/>
      <c r="AS110" s="70"/>
    </row>
    <row r="111" spans="1:45" x14ac:dyDescent="0.55000000000000004">
      <c r="A111">
        <v>1971</v>
      </c>
      <c r="B111" s="8">
        <v>10401</v>
      </c>
      <c r="C111" s="8">
        <v>5034</v>
      </c>
      <c r="D111" s="8">
        <v>4358</v>
      </c>
      <c r="E111" s="8">
        <v>965</v>
      </c>
      <c r="F111" s="41">
        <f t="shared" si="20"/>
        <v>1454</v>
      </c>
      <c r="G111" s="8">
        <v>2380</v>
      </c>
      <c r="H111" s="8">
        <v>2380</v>
      </c>
      <c r="I111" s="8">
        <v>24592</v>
      </c>
      <c r="J111" s="8">
        <v>24592</v>
      </c>
      <c r="K111" s="42">
        <f t="shared" si="16"/>
        <v>0</v>
      </c>
      <c r="L111" s="42">
        <v>39.115635438205821</v>
      </c>
      <c r="M111" s="77">
        <v>8286</v>
      </c>
      <c r="N111" s="77">
        <v>7626</v>
      </c>
      <c r="O111" s="77">
        <v>417</v>
      </c>
      <c r="P111" s="77">
        <v>2826</v>
      </c>
      <c r="Q111" s="77">
        <v>3348</v>
      </c>
      <c r="R111" s="44">
        <f t="shared" si="21"/>
        <v>1834</v>
      </c>
      <c r="S111" s="77">
        <v>536</v>
      </c>
      <c r="T111" s="77">
        <v>536</v>
      </c>
      <c r="U111" s="77">
        <v>0</v>
      </c>
      <c r="V111" s="77">
        <v>24337</v>
      </c>
      <c r="W111" s="77">
        <v>24337</v>
      </c>
      <c r="X111" s="44">
        <f t="shared" si="17"/>
        <v>0</v>
      </c>
      <c r="Y111" s="45">
        <v>38.710036583426117</v>
      </c>
      <c r="Z111" s="47">
        <f t="shared" si="24"/>
        <v>-255</v>
      </c>
      <c r="AA111" s="47">
        <f t="shared" si="24"/>
        <v>-255</v>
      </c>
      <c r="AB111" s="49">
        <v>-0.40559885477970414</v>
      </c>
      <c r="AC111" s="47">
        <f t="shared" si="22"/>
        <v>1589</v>
      </c>
      <c r="AD111" s="47">
        <f t="shared" si="23"/>
        <v>1589</v>
      </c>
      <c r="AE111" s="48">
        <v>2.5274375695880389</v>
      </c>
      <c r="AF111" s="49">
        <f t="shared" si="19"/>
        <v>2.9330364243677431</v>
      </c>
      <c r="AG111" s="49">
        <f>100*(AD111-AA111)/'A2. Public Sector Net Debt'!D291</f>
        <v>4.5486494057438511</v>
      </c>
      <c r="AH111" s="50"/>
      <c r="AI111" s="70"/>
      <c r="AJ111" s="70"/>
      <c r="AK111" s="70"/>
      <c r="AL111" s="70"/>
      <c r="AM111" s="70"/>
      <c r="AN111" s="70"/>
      <c r="AO111" s="72"/>
      <c r="AP111" s="70"/>
      <c r="AQ111" s="70"/>
      <c r="AR111" s="70"/>
      <c r="AS111" s="70"/>
    </row>
    <row r="112" spans="1:45" x14ac:dyDescent="0.55000000000000004">
      <c r="A112">
        <v>1972</v>
      </c>
      <c r="B112" s="8">
        <v>11876</v>
      </c>
      <c r="C112" s="8">
        <v>5172</v>
      </c>
      <c r="D112" s="8">
        <v>5252</v>
      </c>
      <c r="E112" s="8">
        <v>1175</v>
      </c>
      <c r="F112" s="41">
        <f t="shared" si="20"/>
        <v>1428</v>
      </c>
      <c r="G112" s="8">
        <v>2561</v>
      </c>
      <c r="H112" s="8">
        <v>2561</v>
      </c>
      <c r="I112" s="8">
        <v>27464</v>
      </c>
      <c r="J112" s="8">
        <v>27464</v>
      </c>
      <c r="K112" s="42">
        <f t="shared" si="16"/>
        <v>0</v>
      </c>
      <c r="L112" s="42">
        <v>38.912975714811978</v>
      </c>
      <c r="M112" s="77">
        <v>8413</v>
      </c>
      <c r="N112" s="77">
        <v>8033</v>
      </c>
      <c r="O112" s="77">
        <v>490</v>
      </c>
      <c r="P112" s="77">
        <v>3337</v>
      </c>
      <c r="Q112" s="77">
        <v>3699</v>
      </c>
      <c r="R112" s="44">
        <f t="shared" si="21"/>
        <v>1999</v>
      </c>
      <c r="S112" s="77">
        <v>584</v>
      </c>
      <c r="T112" s="77">
        <v>584</v>
      </c>
      <c r="U112" s="77">
        <v>0</v>
      </c>
      <c r="V112" s="77">
        <v>25971</v>
      </c>
      <c r="W112" s="77">
        <v>25971</v>
      </c>
      <c r="X112" s="44">
        <f t="shared" si="17"/>
        <v>0</v>
      </c>
      <c r="Y112" s="45">
        <v>36.797585649919242</v>
      </c>
      <c r="Z112" s="47">
        <f t="shared" si="24"/>
        <v>-1493</v>
      </c>
      <c r="AA112" s="47">
        <f t="shared" si="24"/>
        <v>-1493</v>
      </c>
      <c r="AB112" s="49">
        <v>-2.1153900648927428</v>
      </c>
      <c r="AC112" s="47">
        <f t="shared" si="22"/>
        <v>484</v>
      </c>
      <c r="AD112" s="47">
        <f t="shared" si="23"/>
        <v>484</v>
      </c>
      <c r="AE112" s="48">
        <v>0.68576610275156569</v>
      </c>
      <c r="AF112" s="49">
        <f t="shared" si="19"/>
        <v>2.8011561676443084</v>
      </c>
      <c r="AG112" s="49">
        <f>100*(AD112-AA112)/'A2. Public Sector Net Debt'!D292</f>
        <v>4.6942759450220404</v>
      </c>
      <c r="AH112" s="50"/>
      <c r="AI112" s="70"/>
      <c r="AJ112" s="70"/>
      <c r="AK112" s="70"/>
      <c r="AL112" s="70"/>
      <c r="AM112" s="70"/>
      <c r="AN112" s="70"/>
      <c r="AO112" s="72"/>
      <c r="AP112" s="70"/>
      <c r="AQ112" s="70"/>
      <c r="AR112" s="70"/>
      <c r="AS112" s="70"/>
    </row>
    <row r="113" spans="1:45" x14ac:dyDescent="0.55000000000000004">
      <c r="A113">
        <v>1973</v>
      </c>
      <c r="B113" s="8">
        <v>13357</v>
      </c>
      <c r="C113" s="8">
        <v>6506</v>
      </c>
      <c r="D113" s="8">
        <v>5751</v>
      </c>
      <c r="E113" s="8">
        <v>1412</v>
      </c>
      <c r="F113" s="41">
        <f t="shared" si="20"/>
        <v>1541</v>
      </c>
      <c r="G113" s="8">
        <v>3087</v>
      </c>
      <c r="H113" s="8">
        <v>3087</v>
      </c>
      <c r="I113" s="8">
        <v>31654</v>
      </c>
      <c r="J113" s="8">
        <v>31654</v>
      </c>
      <c r="K113" s="42">
        <f t="shared" si="16"/>
        <v>0</v>
      </c>
      <c r="L113" s="42">
        <v>38.700133263237689</v>
      </c>
      <c r="M113" s="77">
        <v>9643</v>
      </c>
      <c r="N113" s="77">
        <v>8206</v>
      </c>
      <c r="O113" s="77">
        <v>420</v>
      </c>
      <c r="P113" s="77">
        <v>3937</v>
      </c>
      <c r="Q113" s="77">
        <v>4311</v>
      </c>
      <c r="R113" s="44">
        <f t="shared" si="21"/>
        <v>2397</v>
      </c>
      <c r="S113" s="77">
        <v>819</v>
      </c>
      <c r="T113" s="77">
        <v>819</v>
      </c>
      <c r="U113" s="77">
        <v>0</v>
      </c>
      <c r="V113" s="77">
        <v>28914</v>
      </c>
      <c r="W113" s="77">
        <v>28914</v>
      </c>
      <c r="X113" s="44">
        <f t="shared" si="17"/>
        <v>0</v>
      </c>
      <c r="Y113" s="45">
        <v>35.350213343440146</v>
      </c>
      <c r="Z113" s="47">
        <f t="shared" si="24"/>
        <v>-2740</v>
      </c>
      <c r="AA113" s="47">
        <f t="shared" si="24"/>
        <v>-2740</v>
      </c>
      <c r="AB113" s="49">
        <v>-3.3499199197975376</v>
      </c>
      <c r="AC113" s="47">
        <f t="shared" si="22"/>
        <v>-472</v>
      </c>
      <c r="AD113" s="47">
        <f t="shared" si="23"/>
        <v>-472</v>
      </c>
      <c r="AE113" s="48">
        <v>-0.57706649713300651</v>
      </c>
      <c r="AF113" s="49">
        <f t="shared" si="19"/>
        <v>2.7728534226645309</v>
      </c>
      <c r="AG113" s="49">
        <f>100*(AD113-AA113)/'A2. Public Sector Net Debt'!D293</f>
        <v>5.1810196063922458</v>
      </c>
      <c r="AH113" s="50"/>
      <c r="AI113" s="70"/>
      <c r="AJ113" s="70"/>
      <c r="AK113" s="70"/>
      <c r="AL113" s="70"/>
      <c r="AM113" s="70"/>
      <c r="AN113" s="70"/>
      <c r="AO113" s="72"/>
      <c r="AP113" s="70"/>
      <c r="AQ113" s="70"/>
      <c r="AR113" s="70"/>
      <c r="AS113" s="70"/>
    </row>
    <row r="114" spans="1:45" x14ac:dyDescent="0.55000000000000004">
      <c r="A114">
        <v>1974</v>
      </c>
      <c r="B114" s="8">
        <v>16613</v>
      </c>
      <c r="C114" s="8">
        <v>8157</v>
      </c>
      <c r="D114" s="8">
        <v>7023</v>
      </c>
      <c r="E114" s="8">
        <v>2954</v>
      </c>
      <c r="F114" s="41">
        <f t="shared" si="20"/>
        <v>1681</v>
      </c>
      <c r="G114" s="8">
        <v>4131</v>
      </c>
      <c r="H114" s="8">
        <v>4131</v>
      </c>
      <c r="I114" s="8">
        <v>40559</v>
      </c>
      <c r="J114" s="8">
        <v>40559</v>
      </c>
      <c r="K114" s="42">
        <f t="shared" si="16"/>
        <v>0</v>
      </c>
      <c r="L114" s="42">
        <v>43.765713854089107</v>
      </c>
      <c r="M114" s="77">
        <v>13218</v>
      </c>
      <c r="N114" s="77">
        <v>9605</v>
      </c>
      <c r="O114" s="77">
        <v>381</v>
      </c>
      <c r="P114" s="77">
        <v>5000</v>
      </c>
      <c r="Q114" s="77">
        <v>5243</v>
      </c>
      <c r="R114" s="44">
        <f t="shared" si="21"/>
        <v>2802</v>
      </c>
      <c r="S114" s="77">
        <v>1048</v>
      </c>
      <c r="T114" s="77">
        <v>1048</v>
      </c>
      <c r="U114" s="77">
        <v>0</v>
      </c>
      <c r="V114" s="77">
        <v>36249</v>
      </c>
      <c r="W114" s="77">
        <v>36249</v>
      </c>
      <c r="X114" s="44">
        <f t="shared" si="17"/>
        <v>0</v>
      </c>
      <c r="Y114" s="45">
        <v>39.114952575183707</v>
      </c>
      <c r="Z114" s="47">
        <f t="shared" si="24"/>
        <v>-4310</v>
      </c>
      <c r="AA114" s="47">
        <f t="shared" si="24"/>
        <v>-4310</v>
      </c>
      <c r="AB114" s="49">
        <v>-4.6507612789053985</v>
      </c>
      <c r="AC114" s="47">
        <f t="shared" si="22"/>
        <v>-1227</v>
      </c>
      <c r="AD114" s="47">
        <f t="shared" si="23"/>
        <v>-1227</v>
      </c>
      <c r="AE114" s="48">
        <v>-1.3240102295166878</v>
      </c>
      <c r="AF114" s="49">
        <f t="shared" si="19"/>
        <v>3.3267510493887107</v>
      </c>
      <c r="AG114" s="49">
        <f>100*(AD114-AA114)/'A2. Public Sector Net Debt'!D294</f>
        <v>6.5169533781750326</v>
      </c>
      <c r="AH114" s="50"/>
      <c r="AI114" s="70"/>
      <c r="AJ114" s="70"/>
      <c r="AK114" s="70"/>
      <c r="AL114" s="70"/>
      <c r="AM114" s="70"/>
      <c r="AN114" s="70"/>
      <c r="AO114" s="72"/>
      <c r="AP114" s="70"/>
      <c r="AQ114" s="70"/>
      <c r="AR114" s="70"/>
      <c r="AS114" s="70"/>
    </row>
    <row r="115" spans="1:45" x14ac:dyDescent="0.55000000000000004">
      <c r="A115">
        <v>1975</v>
      </c>
      <c r="B115" s="8">
        <v>23238</v>
      </c>
      <c r="C115" s="8">
        <v>10112</v>
      </c>
      <c r="D115" s="8">
        <v>9140</v>
      </c>
      <c r="E115" s="8">
        <v>3449</v>
      </c>
      <c r="F115" s="41">
        <f t="shared" si="20"/>
        <v>2479</v>
      </c>
      <c r="G115" s="8">
        <v>4939</v>
      </c>
      <c r="H115" s="8">
        <v>4939</v>
      </c>
      <c r="I115" s="8">
        <v>53357</v>
      </c>
      <c r="J115" s="8">
        <v>53357</v>
      </c>
      <c r="K115" s="42">
        <f t="shared" si="16"/>
        <v>0</v>
      </c>
      <c r="L115" s="42">
        <v>46.359900254576736</v>
      </c>
      <c r="M115" s="77">
        <v>17253</v>
      </c>
      <c r="N115" s="77">
        <v>11746</v>
      </c>
      <c r="O115" s="77">
        <v>307</v>
      </c>
      <c r="P115" s="77">
        <v>6848</v>
      </c>
      <c r="Q115" s="77">
        <v>6524</v>
      </c>
      <c r="R115" s="44">
        <f t="shared" si="21"/>
        <v>3468</v>
      </c>
      <c r="S115" s="77">
        <v>1147</v>
      </c>
      <c r="T115" s="77">
        <v>1147</v>
      </c>
      <c r="U115" s="77">
        <v>0</v>
      </c>
      <c r="V115" s="77">
        <v>46146</v>
      </c>
      <c r="W115" s="77">
        <v>46146</v>
      </c>
      <c r="X115" s="44">
        <f t="shared" si="17"/>
        <v>0</v>
      </c>
      <c r="Y115" s="45">
        <v>40.094532247834358</v>
      </c>
      <c r="Z115" s="47">
        <f t="shared" si="24"/>
        <v>-7211</v>
      </c>
      <c r="AA115" s="47">
        <f t="shared" si="24"/>
        <v>-7211</v>
      </c>
      <c r="AB115" s="49">
        <v>-6.2653680067423734</v>
      </c>
      <c r="AC115" s="47">
        <f t="shared" si="22"/>
        <v>-3419</v>
      </c>
      <c r="AD115" s="47">
        <f t="shared" si="23"/>
        <v>-3419</v>
      </c>
      <c r="AE115" s="48">
        <v>-2.9706411336918839</v>
      </c>
      <c r="AF115" s="49">
        <f t="shared" si="19"/>
        <v>3.2947268730504895</v>
      </c>
      <c r="AG115" s="49">
        <f>100*(AD115-AA115)/'A2. Public Sector Net Debt'!D295</f>
        <v>7.0708287098540499</v>
      </c>
      <c r="AH115" s="50"/>
      <c r="AI115" s="70"/>
      <c r="AJ115" s="70"/>
      <c r="AK115" s="70"/>
      <c r="AL115" s="70"/>
      <c r="AM115" s="70"/>
      <c r="AN115" s="70"/>
      <c r="AO115" s="72"/>
      <c r="AP115" s="70"/>
      <c r="AQ115" s="70"/>
      <c r="AR115" s="70"/>
      <c r="AS115" s="70"/>
    </row>
    <row r="116" spans="1:45" x14ac:dyDescent="0.55000000000000004">
      <c r="A116">
        <v>1976</v>
      </c>
      <c r="B116" s="8">
        <v>27179</v>
      </c>
      <c r="C116" s="8">
        <v>11615</v>
      </c>
      <c r="D116" s="8">
        <v>11430</v>
      </c>
      <c r="E116" s="8">
        <v>3383</v>
      </c>
      <c r="F116" s="41">
        <f t="shared" si="20"/>
        <v>2841</v>
      </c>
      <c r="G116" s="8">
        <v>6380</v>
      </c>
      <c r="H116" s="8">
        <v>6380</v>
      </c>
      <c r="I116" s="8">
        <v>62828</v>
      </c>
      <c r="J116" s="8">
        <v>62828</v>
      </c>
      <c r="K116" s="42">
        <f t="shared" si="16"/>
        <v>0</v>
      </c>
      <c r="L116" s="42">
        <v>45.860188760501899</v>
      </c>
      <c r="M116" s="77">
        <v>19390</v>
      </c>
      <c r="N116" s="77">
        <v>13640</v>
      </c>
      <c r="O116" s="77">
        <v>391</v>
      </c>
      <c r="P116" s="77">
        <v>8423</v>
      </c>
      <c r="Q116" s="77">
        <v>8764</v>
      </c>
      <c r="R116" s="44">
        <f t="shared" si="21"/>
        <v>4259</v>
      </c>
      <c r="S116" s="77">
        <v>1507</v>
      </c>
      <c r="T116" s="77">
        <v>1507</v>
      </c>
      <c r="U116" s="77">
        <v>0</v>
      </c>
      <c r="V116" s="77">
        <v>54867</v>
      </c>
      <c r="W116" s="77">
        <v>54867</v>
      </c>
      <c r="X116" s="44">
        <f t="shared" si="17"/>
        <v>0</v>
      </c>
      <c r="Y116" s="45">
        <v>40.049197439397368</v>
      </c>
      <c r="Z116" s="47">
        <f t="shared" si="24"/>
        <v>-7961</v>
      </c>
      <c r="AA116" s="47">
        <f t="shared" si="24"/>
        <v>-7961</v>
      </c>
      <c r="AB116" s="49">
        <v>-5.8109913211045336</v>
      </c>
      <c r="AC116" s="47">
        <f t="shared" si="22"/>
        <v>-3088</v>
      </c>
      <c r="AD116" s="47">
        <f t="shared" si="23"/>
        <v>-3088</v>
      </c>
      <c r="AE116" s="48">
        <v>-2.2540310513215425</v>
      </c>
      <c r="AF116" s="49">
        <f t="shared" si="19"/>
        <v>3.5569602697829912</v>
      </c>
      <c r="AG116" s="49">
        <f>100*(AD116-AA116)/'A2. Public Sector Net Debt'!D296</f>
        <v>7.5114780077787584</v>
      </c>
      <c r="AH116" s="50"/>
      <c r="AI116" s="70"/>
      <c r="AJ116" s="70"/>
      <c r="AK116" s="70"/>
      <c r="AL116" s="70"/>
      <c r="AM116" s="70"/>
      <c r="AN116" s="70"/>
      <c r="AO116" s="72"/>
      <c r="AP116" s="70"/>
      <c r="AQ116" s="70"/>
      <c r="AR116" s="70"/>
      <c r="AS116" s="70"/>
    </row>
    <row r="117" spans="1:45" x14ac:dyDescent="0.55000000000000004">
      <c r="A117">
        <v>1977</v>
      </c>
      <c r="B117" s="8">
        <v>29780</v>
      </c>
      <c r="C117" s="8">
        <v>11272</v>
      </c>
      <c r="D117" s="8">
        <v>13725</v>
      </c>
      <c r="E117" s="8">
        <v>3254</v>
      </c>
      <c r="F117" s="41">
        <f t="shared" si="20"/>
        <v>2604</v>
      </c>
      <c r="G117" s="8">
        <v>7333</v>
      </c>
      <c r="H117" s="8">
        <v>7333</v>
      </c>
      <c r="I117" s="8">
        <v>67968</v>
      </c>
      <c r="J117" s="8">
        <v>67968</v>
      </c>
      <c r="K117" s="42">
        <f t="shared" si="16"/>
        <v>0</v>
      </c>
      <c r="L117" s="42">
        <v>42.536893094513914</v>
      </c>
      <c r="M117" s="77">
        <v>20869</v>
      </c>
      <c r="N117" s="77">
        <v>16513</v>
      </c>
      <c r="O117" s="77">
        <v>399</v>
      </c>
      <c r="P117" s="77">
        <v>9503</v>
      </c>
      <c r="Q117" s="77">
        <v>9941</v>
      </c>
      <c r="R117" s="44">
        <f t="shared" si="21"/>
        <v>4907</v>
      </c>
      <c r="S117" s="77">
        <v>1538</v>
      </c>
      <c r="T117" s="77">
        <v>1538</v>
      </c>
      <c r="U117" s="77">
        <v>0</v>
      </c>
      <c r="V117" s="77">
        <v>62132</v>
      </c>
      <c r="W117" s="77">
        <v>62132</v>
      </c>
      <c r="X117" s="44">
        <f t="shared" si="17"/>
        <v>0</v>
      </c>
      <c r="Y117" s="45">
        <v>38.884508029489439</v>
      </c>
      <c r="Z117" s="47">
        <f t="shared" si="24"/>
        <v>-5836</v>
      </c>
      <c r="AA117" s="47">
        <f t="shared" si="24"/>
        <v>-5836</v>
      </c>
      <c r="AB117" s="49">
        <v>-3.65238506502447</v>
      </c>
      <c r="AC117" s="47">
        <f t="shared" si="22"/>
        <v>-41</v>
      </c>
      <c r="AD117" s="47">
        <f t="shared" si="23"/>
        <v>-41</v>
      </c>
      <c r="AE117" s="48">
        <v>-2.5659319339616737E-2</v>
      </c>
      <c r="AF117" s="49">
        <f t="shared" si="19"/>
        <v>3.6267257456848534</v>
      </c>
      <c r="AG117" s="49">
        <f>100*(AD117-AA117)/'A2. Public Sector Net Debt'!D297</f>
        <v>7.7851033619060521</v>
      </c>
      <c r="AH117" s="50"/>
      <c r="AI117" s="70"/>
      <c r="AJ117" s="70"/>
      <c r="AK117" s="70"/>
      <c r="AL117" s="70"/>
      <c r="AM117" s="70"/>
      <c r="AN117" s="70"/>
      <c r="AO117" s="72"/>
      <c r="AP117" s="70"/>
      <c r="AQ117" s="70"/>
      <c r="AR117" s="70"/>
      <c r="AS117" s="70"/>
    </row>
    <row r="118" spans="1:45" x14ac:dyDescent="0.55000000000000004">
      <c r="A118">
        <v>1978</v>
      </c>
      <c r="B118" s="8">
        <v>33741</v>
      </c>
      <c r="C118" s="8">
        <v>11703</v>
      </c>
      <c r="D118" s="8">
        <v>16499</v>
      </c>
      <c r="E118" s="8">
        <v>3499</v>
      </c>
      <c r="F118" s="41">
        <f t="shared" si="20"/>
        <v>3631</v>
      </c>
      <c r="G118" s="8">
        <v>8160</v>
      </c>
      <c r="H118" s="8">
        <v>8160</v>
      </c>
      <c r="I118" s="8">
        <v>77233</v>
      </c>
      <c r="J118" s="8">
        <v>77233</v>
      </c>
      <c r="K118" s="42">
        <f t="shared" si="16"/>
        <v>0</v>
      </c>
      <c r="L118" s="42">
        <v>41.487875890372692</v>
      </c>
      <c r="M118" s="77">
        <v>23011</v>
      </c>
      <c r="N118" s="77">
        <v>18814</v>
      </c>
      <c r="O118" s="77">
        <v>385</v>
      </c>
      <c r="P118" s="77">
        <v>10101</v>
      </c>
      <c r="Q118" s="77">
        <v>10963</v>
      </c>
      <c r="R118" s="44">
        <f t="shared" si="21"/>
        <v>5625</v>
      </c>
      <c r="S118" s="77">
        <v>1817</v>
      </c>
      <c r="T118" s="77">
        <v>1817</v>
      </c>
      <c r="U118" s="77">
        <v>0</v>
      </c>
      <c r="V118" s="77">
        <v>68899</v>
      </c>
      <c r="W118" s="77">
        <v>68899</v>
      </c>
      <c r="X118" s="44">
        <f t="shared" si="17"/>
        <v>0</v>
      </c>
      <c r="Y118" s="45">
        <v>37.011033638092371</v>
      </c>
      <c r="Z118" s="47">
        <f t="shared" si="24"/>
        <v>-8334</v>
      </c>
      <c r="AA118" s="47">
        <f t="shared" si="24"/>
        <v>-8334</v>
      </c>
      <c r="AB118" s="49">
        <v>-4.4768422522803206</v>
      </c>
      <c r="AC118" s="47">
        <f t="shared" si="22"/>
        <v>-1991</v>
      </c>
      <c r="AD118" s="47">
        <f t="shared" si="23"/>
        <v>-1991</v>
      </c>
      <c r="AE118" s="48">
        <v>-1.0695215891876793</v>
      </c>
      <c r="AF118" s="49">
        <f t="shared" si="19"/>
        <v>3.4073206630926416</v>
      </c>
      <c r="AG118" s="49">
        <f>100*(AD118-AA118)/'A2. Public Sector Net Debt'!D298</f>
        <v>7.8274851087357256</v>
      </c>
      <c r="AH118" s="50"/>
      <c r="AI118" s="70"/>
      <c r="AJ118" s="70"/>
      <c r="AK118" s="70"/>
      <c r="AL118" s="70"/>
      <c r="AM118" s="70"/>
      <c r="AN118" s="70"/>
      <c r="AO118" s="72"/>
      <c r="AP118" s="70"/>
      <c r="AQ118" s="70"/>
      <c r="AR118" s="70"/>
      <c r="AS118" s="70"/>
    </row>
    <row r="119" spans="1:45" x14ac:dyDescent="0.55000000000000004">
      <c r="A119">
        <v>1979</v>
      </c>
      <c r="B119" s="8">
        <v>39109</v>
      </c>
      <c r="C119" s="8">
        <v>13323</v>
      </c>
      <c r="D119" s="8">
        <v>19655</v>
      </c>
      <c r="E119" s="8">
        <v>4222</v>
      </c>
      <c r="F119" s="41">
        <f t="shared" si="20"/>
        <v>3928</v>
      </c>
      <c r="G119" s="8">
        <v>9791</v>
      </c>
      <c r="H119" s="8">
        <v>9791</v>
      </c>
      <c r="I119" s="8">
        <v>90028</v>
      </c>
      <c r="J119" s="8">
        <v>90028</v>
      </c>
      <c r="K119" s="42">
        <f t="shared" si="16"/>
        <v>0</v>
      </c>
      <c r="L119" s="42">
        <v>40.740154130898134</v>
      </c>
      <c r="M119" s="77">
        <v>26025</v>
      </c>
      <c r="N119" s="77">
        <v>24406</v>
      </c>
      <c r="O119" s="77">
        <v>438</v>
      </c>
      <c r="P119" s="77">
        <v>11526</v>
      </c>
      <c r="Q119" s="77">
        <v>11680</v>
      </c>
      <c r="R119" s="44">
        <f t="shared" si="21"/>
        <v>6589</v>
      </c>
      <c r="S119" s="77">
        <v>2069</v>
      </c>
      <c r="T119" s="77">
        <v>2069</v>
      </c>
      <c r="U119" s="77">
        <v>0</v>
      </c>
      <c r="V119" s="77">
        <v>80664</v>
      </c>
      <c r="W119" s="77">
        <v>80664</v>
      </c>
      <c r="X119" s="44">
        <f t="shared" si="17"/>
        <v>0</v>
      </c>
      <c r="Y119" s="45">
        <v>36.502685751263684</v>
      </c>
      <c r="Z119" s="47">
        <f t="shared" ref="Z119:AA150" si="25">V119-I119</f>
        <v>-9364</v>
      </c>
      <c r="AA119" s="47">
        <f t="shared" si="25"/>
        <v>-9364</v>
      </c>
      <c r="AB119" s="49">
        <v>-4.2374683796344481</v>
      </c>
      <c r="AC119" s="47">
        <f t="shared" si="22"/>
        <v>-1642</v>
      </c>
      <c r="AD119" s="47">
        <f t="shared" si="23"/>
        <v>-1642</v>
      </c>
      <c r="AE119" s="48">
        <v>-0.74305030749249934</v>
      </c>
      <c r="AF119" s="49">
        <f t="shared" si="19"/>
        <v>3.4944180721419489</v>
      </c>
      <c r="AG119" s="49">
        <f>100*(AD119-AA119)/'A2. Public Sector Net Debt'!D299</f>
        <v>8.6615635567415037</v>
      </c>
      <c r="AH119" s="50"/>
      <c r="AI119" s="70"/>
      <c r="AJ119" s="70"/>
      <c r="AK119" s="70"/>
      <c r="AL119" s="70"/>
      <c r="AM119" s="70"/>
      <c r="AN119" s="70"/>
      <c r="AO119" s="72"/>
      <c r="AP119" s="70"/>
      <c r="AQ119" s="70"/>
      <c r="AR119" s="70"/>
      <c r="AS119" s="70"/>
    </row>
    <row r="120" spans="1:45" x14ac:dyDescent="0.55000000000000004">
      <c r="A120">
        <v>1980</v>
      </c>
      <c r="B120" s="8">
        <v>49064</v>
      </c>
      <c r="C120" s="8">
        <v>15444</v>
      </c>
      <c r="D120" s="8">
        <v>23941</v>
      </c>
      <c r="E120" s="8">
        <v>5029</v>
      </c>
      <c r="F120" s="41">
        <f t="shared" si="20"/>
        <v>4625</v>
      </c>
      <c r="G120" s="8">
        <v>11972</v>
      </c>
      <c r="H120" s="8">
        <v>11972</v>
      </c>
      <c r="I120" s="8">
        <v>110075</v>
      </c>
      <c r="J120" s="8">
        <v>110075</v>
      </c>
      <c r="K120" s="42">
        <f t="shared" si="16"/>
        <v>0</v>
      </c>
      <c r="L120" s="42">
        <v>42.341424010462745</v>
      </c>
      <c r="M120" s="77">
        <v>32102</v>
      </c>
      <c r="N120" s="77">
        <v>31095</v>
      </c>
      <c r="O120" s="77">
        <v>480</v>
      </c>
      <c r="P120" s="77">
        <v>13939</v>
      </c>
      <c r="Q120" s="77">
        <v>13823</v>
      </c>
      <c r="R120" s="44">
        <f t="shared" si="21"/>
        <v>8595</v>
      </c>
      <c r="S120" s="77">
        <v>2435</v>
      </c>
      <c r="T120" s="77">
        <v>2435</v>
      </c>
      <c r="U120" s="77">
        <v>0</v>
      </c>
      <c r="V120" s="77">
        <v>100034</v>
      </c>
      <c r="W120" s="77">
        <v>100034</v>
      </c>
      <c r="X120" s="44">
        <f t="shared" si="17"/>
        <v>0</v>
      </c>
      <c r="Y120" s="45">
        <v>38.479055275608722</v>
      </c>
      <c r="Z120" s="47">
        <f t="shared" si="25"/>
        <v>-10041</v>
      </c>
      <c r="AA120" s="47">
        <f t="shared" si="25"/>
        <v>-10041</v>
      </c>
      <c r="AB120" s="49">
        <v>-3.8623687348540217</v>
      </c>
      <c r="AC120" s="47">
        <f t="shared" si="22"/>
        <v>-504</v>
      </c>
      <c r="AD120" s="47">
        <f t="shared" si="23"/>
        <v>-504</v>
      </c>
      <c r="AE120" s="48">
        <v>-0.19386852329114898</v>
      </c>
      <c r="AF120" s="49">
        <f t="shared" si="19"/>
        <v>3.6685002115628729</v>
      </c>
      <c r="AG120" s="49">
        <f>100*(AD120-AA120)/'A2. Public Sector Net Debt'!D300</f>
        <v>9.7455279467993101</v>
      </c>
      <c r="AH120" s="50"/>
      <c r="AI120" s="70"/>
      <c r="AJ120" s="70"/>
      <c r="AK120" s="70"/>
      <c r="AL120" s="70"/>
      <c r="AM120" s="70"/>
      <c r="AN120" s="70"/>
      <c r="AO120" s="72"/>
      <c r="AP120" s="70"/>
      <c r="AQ120" s="70"/>
      <c r="AR120" s="70"/>
      <c r="AS120" s="70"/>
    </row>
    <row r="121" spans="1:45" x14ac:dyDescent="0.55000000000000004">
      <c r="A121">
        <v>1981</v>
      </c>
      <c r="B121" s="8">
        <v>55458</v>
      </c>
      <c r="C121" s="8">
        <v>15023</v>
      </c>
      <c r="D121" s="8">
        <v>29609</v>
      </c>
      <c r="E121" s="8">
        <v>5581</v>
      </c>
      <c r="F121" s="41">
        <f t="shared" si="20"/>
        <v>4748</v>
      </c>
      <c r="G121" s="8">
        <v>14207</v>
      </c>
      <c r="H121" s="8">
        <v>14207</v>
      </c>
      <c r="I121" s="8">
        <v>124626</v>
      </c>
      <c r="J121" s="8">
        <v>124626</v>
      </c>
      <c r="K121" s="42">
        <f t="shared" si="16"/>
        <v>0</v>
      </c>
      <c r="L121" s="42">
        <v>42.947825487628371</v>
      </c>
      <c r="M121" s="77">
        <v>37234</v>
      </c>
      <c r="N121" s="77">
        <v>35129</v>
      </c>
      <c r="O121" s="77">
        <v>773</v>
      </c>
      <c r="P121" s="77">
        <v>15916</v>
      </c>
      <c r="Q121" s="77">
        <v>16492</v>
      </c>
      <c r="R121" s="44">
        <f t="shared" si="21"/>
        <v>10257</v>
      </c>
      <c r="S121" s="77">
        <v>2914</v>
      </c>
      <c r="T121" s="77">
        <v>2914</v>
      </c>
      <c r="U121" s="77">
        <v>0</v>
      </c>
      <c r="V121" s="77">
        <v>115801</v>
      </c>
      <c r="W121" s="77">
        <v>115801</v>
      </c>
      <c r="X121" s="44">
        <f t="shared" si="17"/>
        <v>0</v>
      </c>
      <c r="Y121" s="45">
        <v>39.906609690536911</v>
      </c>
      <c r="Z121" s="47">
        <f t="shared" si="25"/>
        <v>-8825</v>
      </c>
      <c r="AA121" s="47">
        <f t="shared" si="25"/>
        <v>-8825</v>
      </c>
      <c r="AB121" s="49">
        <v>-3.0412157970914606</v>
      </c>
      <c r="AC121" s="47">
        <f t="shared" si="22"/>
        <v>2468</v>
      </c>
      <c r="AD121" s="47">
        <f t="shared" si="23"/>
        <v>2468</v>
      </c>
      <c r="AE121" s="48">
        <v>0.85050658212144181</v>
      </c>
      <c r="AF121" s="49">
        <f t="shared" si="19"/>
        <v>3.8917223792129025</v>
      </c>
      <c r="AG121" s="49">
        <f>100*(AD121-AA121)/'A2. Public Sector Net Debt'!D301</f>
        <v>10.128817428339323</v>
      </c>
      <c r="AH121" s="50"/>
      <c r="AI121" s="70"/>
      <c r="AJ121" s="70"/>
      <c r="AK121" s="70"/>
      <c r="AL121" s="70"/>
      <c r="AM121" s="70"/>
      <c r="AN121" s="70"/>
      <c r="AO121" s="72"/>
      <c r="AP121" s="70"/>
      <c r="AQ121" s="70"/>
      <c r="AR121" s="70"/>
      <c r="AS121" s="70"/>
    </row>
    <row r="122" spans="1:45" x14ac:dyDescent="0.55000000000000004">
      <c r="A122">
        <v>1982</v>
      </c>
      <c r="B122" s="8">
        <v>60404</v>
      </c>
      <c r="C122" s="8">
        <v>15623</v>
      </c>
      <c r="D122" s="8">
        <v>34791</v>
      </c>
      <c r="E122" s="8">
        <v>4885</v>
      </c>
      <c r="F122" s="41">
        <f t="shared" si="20"/>
        <v>6121</v>
      </c>
      <c r="G122" s="8">
        <v>15540</v>
      </c>
      <c r="H122" s="8">
        <v>15540</v>
      </c>
      <c r="I122" s="8">
        <v>137364</v>
      </c>
      <c r="J122" s="8">
        <v>137364</v>
      </c>
      <c r="K122" s="42">
        <f t="shared" si="16"/>
        <v>0</v>
      </c>
      <c r="L122" s="42">
        <v>42.985623893002206</v>
      </c>
      <c r="M122" s="77">
        <v>41316</v>
      </c>
      <c r="N122" s="77">
        <v>39560</v>
      </c>
      <c r="O122" s="77">
        <v>670</v>
      </c>
      <c r="P122" s="77">
        <v>18095</v>
      </c>
      <c r="Q122" s="77">
        <v>18137</v>
      </c>
      <c r="R122" s="44">
        <f t="shared" si="21"/>
        <v>12227</v>
      </c>
      <c r="S122" s="77">
        <v>3565</v>
      </c>
      <c r="T122" s="77">
        <v>3565</v>
      </c>
      <c r="U122" s="77">
        <v>0</v>
      </c>
      <c r="V122" s="77">
        <v>130005</v>
      </c>
      <c r="W122" s="77">
        <v>130005</v>
      </c>
      <c r="X122" s="44">
        <f t="shared" si="17"/>
        <v>0</v>
      </c>
      <c r="Y122" s="45">
        <v>40.682755556111879</v>
      </c>
      <c r="Z122" s="47">
        <f t="shared" si="25"/>
        <v>-7359</v>
      </c>
      <c r="AA122" s="47">
        <f t="shared" si="25"/>
        <v>-7359</v>
      </c>
      <c r="AB122" s="49">
        <v>-2.3028683368903295</v>
      </c>
      <c r="AC122" s="47">
        <f t="shared" si="22"/>
        <v>4616</v>
      </c>
      <c r="AD122" s="47">
        <f t="shared" si="23"/>
        <v>4616</v>
      </c>
      <c r="AE122" s="48">
        <v>1.4444952090074414</v>
      </c>
      <c r="AF122" s="49">
        <f t="shared" si="19"/>
        <v>3.747363545897771</v>
      </c>
      <c r="AG122" s="49">
        <f>100*(AD122-AA122)/'A2. Public Sector Net Debt'!D302</f>
        <v>9.69324958950968</v>
      </c>
      <c r="AH122" s="50"/>
      <c r="AI122" s="70"/>
      <c r="AJ122" s="70"/>
      <c r="AK122" s="70"/>
      <c r="AL122" s="70"/>
      <c r="AM122" s="70"/>
      <c r="AN122" s="70"/>
      <c r="AO122" s="72"/>
      <c r="AP122" s="70"/>
      <c r="AQ122" s="70"/>
      <c r="AR122" s="70"/>
      <c r="AS122" s="70"/>
    </row>
    <row r="123" spans="1:45" x14ac:dyDescent="0.55000000000000004">
      <c r="A123">
        <v>1983</v>
      </c>
      <c r="B123" s="8">
        <v>65546</v>
      </c>
      <c r="C123" s="8">
        <v>18294</v>
      </c>
      <c r="D123" s="8">
        <v>37827</v>
      </c>
      <c r="E123" s="8">
        <v>5271</v>
      </c>
      <c r="F123" s="41">
        <f t="shared" si="20"/>
        <v>7608</v>
      </c>
      <c r="G123" s="8">
        <v>15996</v>
      </c>
      <c r="H123" s="8">
        <v>15996</v>
      </c>
      <c r="I123" s="8">
        <v>150542</v>
      </c>
      <c r="J123" s="8">
        <v>150542</v>
      </c>
      <c r="K123" s="42">
        <f t="shared" si="16"/>
        <v>0</v>
      </c>
      <c r="L123" s="42">
        <v>42.847099875621538</v>
      </c>
      <c r="M123" s="77">
        <v>44781</v>
      </c>
      <c r="N123" s="77">
        <v>41994</v>
      </c>
      <c r="O123" s="77">
        <v>637</v>
      </c>
      <c r="P123" s="77">
        <v>20780</v>
      </c>
      <c r="Q123" s="77">
        <v>18976</v>
      </c>
      <c r="R123" s="44">
        <f t="shared" si="21"/>
        <v>12792</v>
      </c>
      <c r="S123" s="77">
        <v>3713</v>
      </c>
      <c r="T123" s="77">
        <v>3713</v>
      </c>
      <c r="U123" s="77">
        <v>0</v>
      </c>
      <c r="V123" s="77">
        <v>139960</v>
      </c>
      <c r="W123" s="77">
        <v>139960</v>
      </c>
      <c r="X123" s="44">
        <f t="shared" si="17"/>
        <v>0</v>
      </c>
      <c r="Y123" s="45">
        <v>39.835262575174973</v>
      </c>
      <c r="Z123" s="47">
        <f t="shared" si="25"/>
        <v>-10582</v>
      </c>
      <c r="AA123" s="47">
        <f t="shared" si="25"/>
        <v>-10582</v>
      </c>
      <c r="AB123" s="49">
        <v>-3.0118373004465671</v>
      </c>
      <c r="AC123" s="47">
        <f t="shared" si="22"/>
        <v>1701</v>
      </c>
      <c r="AD123" s="47">
        <f t="shared" si="23"/>
        <v>1701</v>
      </c>
      <c r="AE123" s="48">
        <v>0.48413676507839826</v>
      </c>
      <c r="AF123" s="49">
        <f t="shared" si="19"/>
        <v>3.4959740655249654</v>
      </c>
      <c r="AG123" s="49">
        <f>100*(AD123-AA123)/'A2. Public Sector Net Debt'!D303</f>
        <v>9.3404536760292416</v>
      </c>
      <c r="AH123" s="50"/>
      <c r="AI123" s="70"/>
      <c r="AJ123" s="70"/>
      <c r="AK123" s="70"/>
      <c r="AL123" s="70"/>
      <c r="AM123" s="70"/>
      <c r="AN123" s="70"/>
      <c r="AO123" s="72"/>
      <c r="AP123" s="70"/>
      <c r="AQ123" s="70"/>
      <c r="AR123" s="70"/>
      <c r="AS123" s="70"/>
    </row>
    <row r="124" spans="1:45" x14ac:dyDescent="0.55000000000000004">
      <c r="A124">
        <v>1984</v>
      </c>
      <c r="B124" s="8">
        <v>69867</v>
      </c>
      <c r="C124" s="8">
        <v>18752</v>
      </c>
      <c r="D124" s="8">
        <v>40847</v>
      </c>
      <c r="E124" s="8">
        <v>6128</v>
      </c>
      <c r="F124" s="41">
        <f t="shared" si="20"/>
        <v>7530</v>
      </c>
      <c r="G124" s="8">
        <v>17461</v>
      </c>
      <c r="H124" s="8">
        <v>17461</v>
      </c>
      <c r="I124" s="8">
        <v>160585</v>
      </c>
      <c r="J124" s="8">
        <v>160585</v>
      </c>
      <c r="K124" s="42">
        <f t="shared" si="16"/>
        <v>0</v>
      </c>
      <c r="L124" s="42">
        <v>42.491797205757834</v>
      </c>
      <c r="M124" s="77">
        <v>48156</v>
      </c>
      <c r="N124" s="77">
        <v>45770</v>
      </c>
      <c r="O124" s="77">
        <v>733</v>
      </c>
      <c r="P124" s="77">
        <v>22322</v>
      </c>
      <c r="Q124" s="77">
        <v>17796</v>
      </c>
      <c r="R124" s="44">
        <f t="shared" si="21"/>
        <v>13385</v>
      </c>
      <c r="S124" s="77">
        <v>3363</v>
      </c>
      <c r="T124" s="77">
        <v>3363</v>
      </c>
      <c r="U124" s="77">
        <v>0</v>
      </c>
      <c r="V124" s="77">
        <v>148162</v>
      </c>
      <c r="W124" s="77">
        <v>148162</v>
      </c>
      <c r="X124" s="44">
        <f t="shared" si="17"/>
        <v>0</v>
      </c>
      <c r="Y124" s="45">
        <v>39.204593564775614</v>
      </c>
      <c r="Z124" s="47">
        <f t="shared" si="25"/>
        <v>-12423</v>
      </c>
      <c r="AA124" s="47">
        <f t="shared" si="25"/>
        <v>-12423</v>
      </c>
      <c r="AB124" s="49">
        <v>-3.2872036409822183</v>
      </c>
      <c r="AC124" s="47">
        <f t="shared" si="22"/>
        <v>1675</v>
      </c>
      <c r="AD124" s="47">
        <f t="shared" si="23"/>
        <v>1675</v>
      </c>
      <c r="AE124" s="48">
        <v>0.4432154953429297</v>
      </c>
      <c r="AF124" s="49">
        <f t="shared" si="19"/>
        <v>3.730419136325148</v>
      </c>
      <c r="AG124" s="49">
        <f>100*(AD124-AA124)/'A2. Public Sector Net Debt'!D304</f>
        <v>9.9634099366217619</v>
      </c>
      <c r="AH124" s="50"/>
      <c r="AI124" s="70"/>
      <c r="AJ124" s="70"/>
      <c r="AK124" s="70"/>
      <c r="AL124" s="70"/>
      <c r="AM124" s="70"/>
      <c r="AN124" s="70"/>
      <c r="AO124" s="72"/>
      <c r="AP124" s="70"/>
      <c r="AQ124" s="70"/>
      <c r="AR124" s="70"/>
      <c r="AS124" s="70"/>
    </row>
    <row r="125" spans="1:45" x14ac:dyDescent="0.55000000000000004">
      <c r="A125">
        <v>1985</v>
      </c>
      <c r="B125" s="8">
        <v>74074</v>
      </c>
      <c r="C125" s="8">
        <v>17635</v>
      </c>
      <c r="D125" s="8">
        <v>44791</v>
      </c>
      <c r="E125" s="8">
        <v>6108</v>
      </c>
      <c r="F125" s="41">
        <f t="shared" si="20"/>
        <v>8805</v>
      </c>
      <c r="G125" s="8">
        <v>19036</v>
      </c>
      <c r="H125" s="8">
        <v>19036</v>
      </c>
      <c r="I125" s="8">
        <v>170449</v>
      </c>
      <c r="J125" s="8">
        <v>170449</v>
      </c>
      <c r="K125" s="42">
        <f t="shared" si="16"/>
        <v>0</v>
      </c>
      <c r="L125" s="42">
        <v>41.108699322287343</v>
      </c>
      <c r="M125" s="77">
        <v>53487</v>
      </c>
      <c r="N125" s="77">
        <v>48246</v>
      </c>
      <c r="O125" s="77">
        <v>920</v>
      </c>
      <c r="P125" s="77">
        <v>24210</v>
      </c>
      <c r="Q125" s="77">
        <v>17558</v>
      </c>
      <c r="R125" s="44">
        <f t="shared" si="21"/>
        <v>15465</v>
      </c>
      <c r="S125" s="77">
        <v>4676</v>
      </c>
      <c r="T125" s="77">
        <v>4676</v>
      </c>
      <c r="U125" s="77">
        <v>0</v>
      </c>
      <c r="V125" s="77">
        <v>159886</v>
      </c>
      <c r="W125" s="77">
        <v>159886</v>
      </c>
      <c r="X125" s="44">
        <f t="shared" si="17"/>
        <v>0</v>
      </c>
      <c r="Y125" s="45">
        <v>38.561126787738466</v>
      </c>
      <c r="Z125" s="47">
        <f t="shared" si="25"/>
        <v>-10563</v>
      </c>
      <c r="AA125" s="47">
        <f t="shared" si="25"/>
        <v>-10563</v>
      </c>
      <c r="AB125" s="49">
        <v>-2.5475725345488751</v>
      </c>
      <c r="AC125" s="47">
        <f t="shared" si="22"/>
        <v>3797</v>
      </c>
      <c r="AD125" s="47">
        <f t="shared" si="23"/>
        <v>3797</v>
      </c>
      <c r="AE125" s="48">
        <v>0.91575621638569327</v>
      </c>
      <c r="AF125" s="49">
        <f t="shared" si="19"/>
        <v>3.4633287509345685</v>
      </c>
      <c r="AG125" s="49">
        <f>100*(AD125-AA125)/'A2. Public Sector Net Debt'!D305</f>
        <v>9.3205171645329177</v>
      </c>
      <c r="AH125" s="50"/>
      <c r="AI125" s="70"/>
      <c r="AJ125" s="70"/>
      <c r="AK125" s="70"/>
      <c r="AL125" s="70"/>
      <c r="AM125" s="70"/>
      <c r="AN125" s="70"/>
      <c r="AO125" s="72"/>
      <c r="AP125" s="70"/>
      <c r="AQ125" s="70"/>
      <c r="AR125" s="70"/>
      <c r="AS125" s="70"/>
    </row>
    <row r="126" spans="1:45" x14ac:dyDescent="0.55000000000000004">
      <c r="A126">
        <v>1986</v>
      </c>
      <c r="B126" s="8">
        <v>79767</v>
      </c>
      <c r="C126" s="8">
        <v>18335</v>
      </c>
      <c r="D126" s="8">
        <v>48582</v>
      </c>
      <c r="E126" s="8">
        <v>4812</v>
      </c>
      <c r="F126" s="41">
        <f t="shared" si="20"/>
        <v>6618</v>
      </c>
      <c r="G126" s="8">
        <v>19204</v>
      </c>
      <c r="H126" s="8">
        <v>19204</v>
      </c>
      <c r="I126" s="8">
        <v>177318</v>
      </c>
      <c r="J126" s="8">
        <v>177318</v>
      </c>
      <c r="K126" s="42">
        <f t="shared" si="16"/>
        <v>0</v>
      </c>
      <c r="L126" s="42">
        <v>39.703985669502913</v>
      </c>
      <c r="M126" s="77">
        <v>54158</v>
      </c>
      <c r="N126" s="77">
        <v>53024</v>
      </c>
      <c r="O126" s="77">
        <v>1010</v>
      </c>
      <c r="P126" s="77">
        <v>26165</v>
      </c>
      <c r="Q126" s="77">
        <v>19058</v>
      </c>
      <c r="R126" s="44">
        <f t="shared" si="21"/>
        <v>14688</v>
      </c>
      <c r="S126" s="77">
        <v>4304</v>
      </c>
      <c r="T126" s="77">
        <v>4304</v>
      </c>
      <c r="U126" s="77">
        <v>0</v>
      </c>
      <c r="V126" s="77">
        <v>168103</v>
      </c>
      <c r="W126" s="77">
        <v>168103</v>
      </c>
      <c r="X126" s="44">
        <f t="shared" si="17"/>
        <v>0</v>
      </c>
      <c r="Y126" s="45">
        <v>37.640618002686971</v>
      </c>
      <c r="Z126" s="47">
        <f t="shared" si="25"/>
        <v>-9215</v>
      </c>
      <c r="AA126" s="47">
        <f t="shared" si="25"/>
        <v>-9215</v>
      </c>
      <c r="AB126" s="49">
        <v>-2.0633676668159429</v>
      </c>
      <c r="AC126" s="47">
        <f t="shared" si="22"/>
        <v>5685</v>
      </c>
      <c r="AD126" s="47">
        <f t="shared" si="23"/>
        <v>5685</v>
      </c>
      <c r="AE126" s="48">
        <v>1.2729511867442902</v>
      </c>
      <c r="AF126" s="49">
        <f t="shared" si="19"/>
        <v>3.3363188535602331</v>
      </c>
      <c r="AG126" s="49">
        <f>100*(AD126-AA126)/'A2. Public Sector Net Debt'!D306</f>
        <v>9.2396088129274663</v>
      </c>
      <c r="AH126" s="50"/>
      <c r="AI126" s="70"/>
      <c r="AJ126" s="70"/>
      <c r="AK126" s="70"/>
      <c r="AL126" s="70"/>
      <c r="AM126" s="70"/>
      <c r="AN126" s="70"/>
      <c r="AO126" s="72"/>
      <c r="AP126" s="70"/>
      <c r="AQ126" s="70"/>
      <c r="AR126" s="70"/>
      <c r="AS126" s="70"/>
    </row>
    <row r="127" spans="1:45" x14ac:dyDescent="0.55000000000000004">
      <c r="A127">
        <v>1987</v>
      </c>
      <c r="B127" s="8">
        <v>86131</v>
      </c>
      <c r="C127" s="8">
        <v>17433</v>
      </c>
      <c r="D127" s="8">
        <v>50450</v>
      </c>
      <c r="E127" s="8">
        <v>4919</v>
      </c>
      <c r="F127" s="41">
        <f t="shared" si="20"/>
        <v>7652</v>
      </c>
      <c r="G127" s="8">
        <v>19892</v>
      </c>
      <c r="H127" s="8">
        <v>19892</v>
      </c>
      <c r="I127" s="8">
        <v>186477</v>
      </c>
      <c r="J127" s="8">
        <v>186477</v>
      </c>
      <c r="K127" s="42">
        <f t="shared" si="16"/>
        <v>0</v>
      </c>
      <c r="L127" s="42">
        <v>37.534948038380946</v>
      </c>
      <c r="M127" s="77">
        <v>57973</v>
      </c>
      <c r="N127" s="77">
        <v>58321</v>
      </c>
      <c r="O127" s="77">
        <v>1084</v>
      </c>
      <c r="P127" s="77">
        <v>27663</v>
      </c>
      <c r="Q127" s="77">
        <v>18525</v>
      </c>
      <c r="R127" s="44">
        <f t="shared" si="21"/>
        <v>15981</v>
      </c>
      <c r="S127" s="77">
        <v>4475</v>
      </c>
      <c r="T127" s="77">
        <v>4475</v>
      </c>
      <c r="U127" s="77">
        <v>0</v>
      </c>
      <c r="V127" s="77">
        <v>179547</v>
      </c>
      <c r="W127" s="77">
        <v>179547</v>
      </c>
      <c r="X127" s="44">
        <f t="shared" si="17"/>
        <v>0</v>
      </c>
      <c r="Y127" s="45">
        <v>36.140045772117652</v>
      </c>
      <c r="Z127" s="47">
        <f t="shared" si="25"/>
        <v>-6930</v>
      </c>
      <c r="AA127" s="47">
        <f t="shared" si="25"/>
        <v>-6930</v>
      </c>
      <c r="AB127" s="49">
        <v>-1.3949022662632924</v>
      </c>
      <c r="AC127" s="47">
        <f t="shared" si="22"/>
        <v>8487</v>
      </c>
      <c r="AD127" s="47">
        <f t="shared" si="23"/>
        <v>8487</v>
      </c>
      <c r="AE127" s="48">
        <v>1.7083023858263437</v>
      </c>
      <c r="AF127" s="49">
        <f t="shared" si="19"/>
        <v>3.1032046520896364</v>
      </c>
      <c r="AG127" s="49">
        <f>100*(AD127-AA127)/'A2. Public Sector Net Debt'!D307</f>
        <v>9.2251905085313712</v>
      </c>
      <c r="AH127" s="50"/>
      <c r="AI127" s="70"/>
      <c r="AJ127" s="70"/>
      <c r="AK127" s="70"/>
      <c r="AL127" s="70"/>
      <c r="AM127" s="70"/>
      <c r="AN127" s="70"/>
      <c r="AO127" s="72"/>
      <c r="AP127" s="70"/>
      <c r="AQ127" s="70"/>
      <c r="AR127" s="70"/>
      <c r="AS127" s="70"/>
    </row>
    <row r="128" spans="1:45" x14ac:dyDescent="0.55000000000000004">
      <c r="A128">
        <v>1988</v>
      </c>
      <c r="B128" s="8">
        <v>93002</v>
      </c>
      <c r="C128" s="8">
        <v>16683</v>
      </c>
      <c r="D128" s="8">
        <v>51726</v>
      </c>
      <c r="E128" s="8">
        <v>4726</v>
      </c>
      <c r="F128" s="41">
        <f t="shared" si="20"/>
        <v>8729</v>
      </c>
      <c r="G128" s="8">
        <v>20216</v>
      </c>
      <c r="H128" s="8">
        <v>20216</v>
      </c>
      <c r="I128" s="8">
        <v>195082</v>
      </c>
      <c r="J128" s="8">
        <v>195082</v>
      </c>
      <c r="K128" s="42">
        <f t="shared" si="16"/>
        <v>0</v>
      </c>
      <c r="L128" s="42">
        <v>35.106706521523961</v>
      </c>
      <c r="M128" s="77">
        <v>65034</v>
      </c>
      <c r="N128" s="77">
        <v>64163</v>
      </c>
      <c r="O128" s="77">
        <v>1085</v>
      </c>
      <c r="P128" s="77">
        <v>30682</v>
      </c>
      <c r="Q128" s="77">
        <v>19971</v>
      </c>
      <c r="R128" s="44">
        <f t="shared" si="21"/>
        <v>17280</v>
      </c>
      <c r="S128" s="77">
        <v>4866</v>
      </c>
      <c r="T128" s="77">
        <v>4866</v>
      </c>
      <c r="U128" s="77">
        <v>0</v>
      </c>
      <c r="V128" s="77">
        <v>198215</v>
      </c>
      <c r="W128" s="77">
        <v>198215</v>
      </c>
      <c r="X128" s="44">
        <f t="shared" si="17"/>
        <v>0</v>
      </c>
      <c r="Y128" s="45">
        <v>35.670517183358136</v>
      </c>
      <c r="Z128" s="47">
        <f t="shared" si="25"/>
        <v>3133</v>
      </c>
      <c r="AA128" s="47">
        <f t="shared" si="25"/>
        <v>3133</v>
      </c>
      <c r="AB128" s="49">
        <v>0.56381066183417528</v>
      </c>
      <c r="AC128" s="47">
        <f t="shared" si="22"/>
        <v>18483</v>
      </c>
      <c r="AD128" s="47">
        <f t="shared" si="23"/>
        <v>18483</v>
      </c>
      <c r="AE128" s="48">
        <v>3.3261769750019345</v>
      </c>
      <c r="AF128" s="49">
        <f t="shared" si="19"/>
        <v>2.7623663131677594</v>
      </c>
      <c r="AG128" s="49">
        <f>100*(AD128-AA128)/'A2. Public Sector Net Debt'!D308</f>
        <v>9.131007652795665</v>
      </c>
      <c r="AH128" s="50"/>
      <c r="AI128" s="70"/>
      <c r="AJ128" s="70"/>
      <c r="AK128" s="70"/>
      <c r="AL128" s="70"/>
      <c r="AM128" s="70"/>
      <c r="AN128" s="70"/>
      <c r="AO128" s="72"/>
      <c r="AP128" s="70"/>
      <c r="AQ128" s="70"/>
      <c r="AR128" s="70"/>
      <c r="AS128" s="70"/>
    </row>
    <row r="129" spans="1:45" x14ac:dyDescent="0.55000000000000004">
      <c r="A129">
        <v>1989</v>
      </c>
      <c r="B129" s="8">
        <v>100956</v>
      </c>
      <c r="C129" s="8">
        <v>21283</v>
      </c>
      <c r="D129" s="8">
        <v>54399</v>
      </c>
      <c r="E129" s="8">
        <v>4384</v>
      </c>
      <c r="F129" s="41">
        <f t="shared" si="20"/>
        <v>10609</v>
      </c>
      <c r="G129" s="8">
        <v>21148</v>
      </c>
      <c r="H129" s="8">
        <v>21148</v>
      </c>
      <c r="I129" s="8">
        <v>212779</v>
      </c>
      <c r="J129" s="8">
        <v>212779</v>
      </c>
      <c r="K129" s="42">
        <f t="shared" si="16"/>
        <v>0</v>
      </c>
      <c r="L129" s="42">
        <v>34.618982771776885</v>
      </c>
      <c r="M129" s="77">
        <v>73467</v>
      </c>
      <c r="N129" s="77">
        <v>67926</v>
      </c>
      <c r="O129" s="77">
        <v>1182</v>
      </c>
      <c r="P129" s="77">
        <v>33333</v>
      </c>
      <c r="Q129" s="77">
        <v>20232</v>
      </c>
      <c r="R129" s="44">
        <f t="shared" si="21"/>
        <v>19756</v>
      </c>
      <c r="S129" s="77">
        <v>6393</v>
      </c>
      <c r="T129" s="77">
        <v>6393</v>
      </c>
      <c r="U129" s="77">
        <v>0</v>
      </c>
      <c r="V129" s="77">
        <v>215896</v>
      </c>
      <c r="W129" s="77">
        <v>215896</v>
      </c>
      <c r="X129" s="44">
        <f t="shared" si="17"/>
        <v>0</v>
      </c>
      <c r="Y129" s="45">
        <v>35.126116320198626</v>
      </c>
      <c r="Z129" s="47">
        <f t="shared" si="25"/>
        <v>3117</v>
      </c>
      <c r="AA129" s="47">
        <f t="shared" si="25"/>
        <v>3117</v>
      </c>
      <c r="AB129" s="49">
        <v>0.50713354842173597</v>
      </c>
      <c r="AC129" s="47">
        <f t="shared" si="22"/>
        <v>17872</v>
      </c>
      <c r="AD129" s="47">
        <f t="shared" si="23"/>
        <v>17872</v>
      </c>
      <c r="AE129" s="48">
        <v>2.907760916712629</v>
      </c>
      <c r="AF129" s="49">
        <f t="shared" si="19"/>
        <v>2.400627368290893</v>
      </c>
      <c r="AG129" s="49">
        <f>100*(AD129-AA129)/'A2. Public Sector Net Debt'!D309</f>
        <v>9.3473485490387365</v>
      </c>
      <c r="AH129" s="50"/>
      <c r="AI129" s="70"/>
      <c r="AJ129" s="70"/>
      <c r="AK129" s="70"/>
      <c r="AL129" s="70"/>
      <c r="AM129" s="70"/>
      <c r="AN129" s="70"/>
      <c r="AO129" s="72"/>
      <c r="AP129" s="70"/>
      <c r="AQ129" s="70"/>
      <c r="AR129" s="70"/>
      <c r="AS129" s="70"/>
    </row>
    <row r="130" spans="1:45" x14ac:dyDescent="0.55000000000000004">
      <c r="A130">
        <v>1990</v>
      </c>
      <c r="B130" s="8">
        <v>111958</v>
      </c>
      <c r="C130" s="8">
        <v>24690</v>
      </c>
      <c r="D130" s="8">
        <v>59705</v>
      </c>
      <c r="E130" s="8">
        <v>4856</v>
      </c>
      <c r="F130" s="41">
        <f t="shared" si="20"/>
        <v>12077</v>
      </c>
      <c r="G130" s="8">
        <v>21078</v>
      </c>
      <c r="H130" s="8">
        <v>21078</v>
      </c>
      <c r="I130" s="8">
        <v>234364</v>
      </c>
      <c r="J130" s="8">
        <v>234364</v>
      </c>
      <c r="K130" s="42">
        <f t="shared" si="16"/>
        <v>0</v>
      </c>
      <c r="L130" s="42">
        <v>34.938140748989632</v>
      </c>
      <c r="M130" s="77">
        <v>79704</v>
      </c>
      <c r="N130" s="77">
        <v>72354</v>
      </c>
      <c r="O130" s="77">
        <v>1321</v>
      </c>
      <c r="P130" s="77">
        <v>34457</v>
      </c>
      <c r="Q130" s="77">
        <v>19211</v>
      </c>
      <c r="R130" s="44">
        <f t="shared" si="21"/>
        <v>22049</v>
      </c>
      <c r="S130" s="77">
        <v>6556</v>
      </c>
      <c r="T130" s="77">
        <v>6556</v>
      </c>
      <c r="U130" s="77">
        <v>0</v>
      </c>
      <c r="V130" s="77">
        <v>229096</v>
      </c>
      <c r="W130" s="77">
        <v>229096</v>
      </c>
      <c r="X130" s="44">
        <f t="shared" si="17"/>
        <v>0</v>
      </c>
      <c r="Y130" s="45">
        <v>34.152806288638736</v>
      </c>
      <c r="Z130" s="47">
        <f t="shared" si="25"/>
        <v>-5268</v>
      </c>
      <c r="AA130" s="47">
        <f t="shared" si="25"/>
        <v>-5268</v>
      </c>
      <c r="AB130" s="49">
        <v>-0.78533446035089605</v>
      </c>
      <c r="AC130" s="47">
        <f t="shared" si="22"/>
        <v>9254</v>
      </c>
      <c r="AD130" s="47">
        <f t="shared" si="23"/>
        <v>9254</v>
      </c>
      <c r="AE130" s="48">
        <v>1.3795529795154122</v>
      </c>
      <c r="AF130" s="49">
        <f t="shared" si="19"/>
        <v>2.164887439866308</v>
      </c>
      <c r="AG130" s="49">
        <f>100*(AD130-AA130)/'A2. Public Sector Net Debt'!D310</f>
        <v>9.4782925106020528</v>
      </c>
      <c r="AH130" s="50"/>
      <c r="AI130" s="70"/>
      <c r="AJ130" s="70"/>
      <c r="AK130" s="70"/>
      <c r="AL130" s="70"/>
      <c r="AM130" s="70"/>
      <c r="AN130" s="70"/>
      <c r="AO130" s="72"/>
      <c r="AP130" s="70"/>
      <c r="AQ130" s="70"/>
      <c r="AR130" s="70"/>
      <c r="AS130" s="70"/>
    </row>
    <row r="131" spans="1:45" x14ac:dyDescent="0.55000000000000004">
      <c r="A131">
        <v>1991</v>
      </c>
      <c r="B131" s="8">
        <v>123193</v>
      </c>
      <c r="C131" s="8">
        <v>23693</v>
      </c>
      <c r="D131" s="8">
        <v>74610</v>
      </c>
      <c r="E131" s="8">
        <v>4628</v>
      </c>
      <c r="F131" s="41">
        <f t="shared" si="20"/>
        <v>9811</v>
      </c>
      <c r="G131" s="8">
        <v>18964</v>
      </c>
      <c r="H131" s="8">
        <v>18964</v>
      </c>
      <c r="I131" s="8">
        <v>254899</v>
      </c>
      <c r="J131" s="8">
        <v>254899</v>
      </c>
      <c r="K131" s="42">
        <f t="shared" si="16"/>
        <v>0</v>
      </c>
      <c r="L131" s="42">
        <v>36.110607408582716</v>
      </c>
      <c r="M131" s="77">
        <v>80898</v>
      </c>
      <c r="N131" s="77">
        <v>80308</v>
      </c>
      <c r="O131" s="77">
        <v>1263</v>
      </c>
      <c r="P131" s="77">
        <v>36193</v>
      </c>
      <c r="Q131" s="77">
        <v>18029</v>
      </c>
      <c r="R131" s="44">
        <f t="shared" si="21"/>
        <v>19018</v>
      </c>
      <c r="S131" s="77">
        <v>6066</v>
      </c>
      <c r="T131" s="77">
        <v>6066</v>
      </c>
      <c r="U131" s="77">
        <v>0</v>
      </c>
      <c r="V131" s="77">
        <v>235709</v>
      </c>
      <c r="W131" s="77">
        <v>235709</v>
      </c>
      <c r="X131" s="44">
        <f t="shared" si="17"/>
        <v>0</v>
      </c>
      <c r="Y131" s="45">
        <v>33.392030418595688</v>
      </c>
      <c r="Z131" s="47">
        <f t="shared" si="25"/>
        <v>-19190</v>
      </c>
      <c r="AA131" s="47">
        <f t="shared" si="25"/>
        <v>-19190</v>
      </c>
      <c r="AB131" s="49">
        <v>-2.7185769899870236</v>
      </c>
      <c r="AC131" s="47">
        <f t="shared" si="22"/>
        <v>-6292</v>
      </c>
      <c r="AD131" s="47">
        <f t="shared" si="23"/>
        <v>-6292</v>
      </c>
      <c r="AE131" s="48">
        <v>-0.89136458681596409</v>
      </c>
      <c r="AF131" s="49">
        <f t="shared" si="19"/>
        <v>1.8272124031710595</v>
      </c>
      <c r="AG131" s="49">
        <f>100*(AD131-AA131)/'A2. Public Sector Net Debt'!D311</f>
        <v>8.4743897411132405</v>
      </c>
      <c r="AH131" s="50"/>
      <c r="AI131" s="70"/>
      <c r="AJ131" s="70"/>
      <c r="AK131" s="70"/>
      <c r="AL131" s="70"/>
      <c r="AM131" s="70"/>
      <c r="AN131" s="70"/>
      <c r="AO131" s="72"/>
      <c r="AP131" s="70"/>
      <c r="AQ131" s="70"/>
      <c r="AR131" s="70"/>
      <c r="AS131" s="70"/>
    </row>
    <row r="132" spans="1:45" x14ac:dyDescent="0.55000000000000004">
      <c r="A132">
        <v>1992</v>
      </c>
      <c r="B132" s="8">
        <v>131913</v>
      </c>
      <c r="C132" s="8">
        <v>23489</v>
      </c>
      <c r="D132" s="8">
        <v>85915</v>
      </c>
      <c r="E132" s="8">
        <v>5186</v>
      </c>
      <c r="F132" s="41">
        <f t="shared" si="20"/>
        <v>13331</v>
      </c>
      <c r="G132" s="8">
        <v>19229</v>
      </c>
      <c r="H132" s="8">
        <v>19229</v>
      </c>
      <c r="I132" s="8">
        <v>279063</v>
      </c>
      <c r="J132" s="8">
        <v>279063</v>
      </c>
      <c r="K132" s="42">
        <f t="shared" si="16"/>
        <v>0</v>
      </c>
      <c r="L132" s="42">
        <v>38.182094314478285</v>
      </c>
      <c r="M132" s="77">
        <v>79987</v>
      </c>
      <c r="N132" s="77">
        <v>84053</v>
      </c>
      <c r="O132" s="77">
        <v>1227</v>
      </c>
      <c r="P132" s="77">
        <v>37006</v>
      </c>
      <c r="Q132" s="77">
        <v>18587</v>
      </c>
      <c r="R132" s="44">
        <f t="shared" si="21"/>
        <v>18035</v>
      </c>
      <c r="S132" s="77">
        <v>5333</v>
      </c>
      <c r="T132" s="77">
        <v>5333</v>
      </c>
      <c r="U132" s="77">
        <v>0</v>
      </c>
      <c r="V132" s="77">
        <v>238895</v>
      </c>
      <c r="W132" s="77">
        <v>238895</v>
      </c>
      <c r="X132" s="44">
        <f t="shared" si="17"/>
        <v>0</v>
      </c>
      <c r="Y132" s="45">
        <v>32.686208566729697</v>
      </c>
      <c r="Z132" s="47">
        <f t="shared" si="25"/>
        <v>-40168</v>
      </c>
      <c r="AA132" s="47">
        <f t="shared" si="25"/>
        <v>-40168</v>
      </c>
      <c r="AB132" s="49">
        <v>-5.4958857477485861</v>
      </c>
      <c r="AC132" s="47">
        <f t="shared" si="22"/>
        <v>-26272</v>
      </c>
      <c r="AD132" s="47">
        <f t="shared" si="23"/>
        <v>-26272</v>
      </c>
      <c r="AE132" s="48">
        <v>-3.5946004372846758</v>
      </c>
      <c r="AF132" s="49">
        <f t="shared" si="19"/>
        <v>1.9012853104639102</v>
      </c>
      <c r="AG132" s="49">
        <f>100*(AD132-AA132)/'A2. Public Sector Net Debt'!D312</f>
        <v>8.5349449982495251</v>
      </c>
      <c r="AH132" s="50"/>
      <c r="AI132" s="70"/>
      <c r="AJ132" s="70"/>
      <c r="AK132" s="70"/>
      <c r="AL132" s="70"/>
      <c r="AM132" s="70"/>
      <c r="AN132" s="70"/>
      <c r="AO132" s="72"/>
      <c r="AP132" s="70"/>
      <c r="AQ132" s="70"/>
      <c r="AR132" s="70"/>
      <c r="AS132" s="70"/>
    </row>
    <row r="133" spans="1:45" x14ac:dyDescent="0.55000000000000004">
      <c r="A133">
        <v>1993</v>
      </c>
      <c r="B133" s="8">
        <v>134228</v>
      </c>
      <c r="C133" s="8">
        <v>22454</v>
      </c>
      <c r="D133" s="8">
        <v>93442</v>
      </c>
      <c r="E133" s="8">
        <v>5079</v>
      </c>
      <c r="F133" s="41">
        <f t="shared" si="20"/>
        <v>17199</v>
      </c>
      <c r="G133" s="8">
        <v>20439</v>
      </c>
      <c r="H133" s="8">
        <v>20439</v>
      </c>
      <c r="I133" s="8">
        <v>292841</v>
      </c>
      <c r="J133" s="8">
        <v>292841</v>
      </c>
      <c r="K133" s="42">
        <f t="shared" si="16"/>
        <v>0</v>
      </c>
      <c r="L133" s="42">
        <v>38.038461788258829</v>
      </c>
      <c r="M133" s="77">
        <v>78110</v>
      </c>
      <c r="N133" s="77">
        <v>85898</v>
      </c>
      <c r="O133" s="77">
        <v>1279</v>
      </c>
      <c r="P133" s="77">
        <v>39258</v>
      </c>
      <c r="Q133" s="77">
        <v>19689</v>
      </c>
      <c r="R133" s="44">
        <f t="shared" si="21"/>
        <v>17574</v>
      </c>
      <c r="S133" s="77">
        <v>4361</v>
      </c>
      <c r="T133" s="77">
        <v>4361</v>
      </c>
      <c r="U133" s="77">
        <v>0</v>
      </c>
      <c r="V133" s="77">
        <v>241808</v>
      </c>
      <c r="W133" s="77">
        <v>241808</v>
      </c>
      <c r="X133" s="44">
        <f t="shared" si="17"/>
        <v>0</v>
      </c>
      <c r="Y133" s="45">
        <v>31.40955114924239</v>
      </c>
      <c r="Z133" s="47">
        <f t="shared" si="25"/>
        <v>-51033</v>
      </c>
      <c r="AA133" s="47">
        <f t="shared" si="25"/>
        <v>-51033</v>
      </c>
      <c r="AB133" s="49">
        <v>-6.6289106390164383</v>
      </c>
      <c r="AC133" s="47">
        <f t="shared" si="22"/>
        <v>-34955</v>
      </c>
      <c r="AD133" s="47">
        <f t="shared" si="23"/>
        <v>-34955</v>
      </c>
      <c r="AE133" s="48">
        <v>-4.5404654123179045</v>
      </c>
      <c r="AF133" s="49">
        <f t="shared" si="19"/>
        <v>2.0884452266985338</v>
      </c>
      <c r="AG133" s="49">
        <f>100*(AD133-AA133)/'A2. Public Sector Net Debt'!D313</f>
        <v>8.3168449993146023</v>
      </c>
      <c r="AH133" s="50"/>
      <c r="AI133" s="70"/>
      <c r="AJ133" s="70"/>
      <c r="AK133" s="70"/>
      <c r="AL133" s="70"/>
      <c r="AM133" s="70"/>
      <c r="AN133" s="70"/>
      <c r="AO133" s="72"/>
      <c r="AP133" s="70"/>
      <c r="AQ133" s="70"/>
      <c r="AR133" s="70"/>
      <c r="AS133" s="70"/>
    </row>
    <row r="134" spans="1:45" x14ac:dyDescent="0.55000000000000004">
      <c r="A134">
        <v>1994</v>
      </c>
      <c r="B134" s="8">
        <v>139034</v>
      </c>
      <c r="C134" s="8">
        <v>23566</v>
      </c>
      <c r="D134" s="8">
        <v>96908</v>
      </c>
      <c r="E134" s="8">
        <v>5405</v>
      </c>
      <c r="F134" s="41">
        <f t="shared" si="20"/>
        <v>17337</v>
      </c>
      <c r="G134" s="8">
        <v>23342</v>
      </c>
      <c r="H134" s="8">
        <v>23342</v>
      </c>
      <c r="I134" s="8">
        <v>305592</v>
      </c>
      <c r="J134" s="8">
        <v>305592</v>
      </c>
      <c r="K134" s="42">
        <f t="shared" si="16"/>
        <v>0</v>
      </c>
      <c r="L134" s="42">
        <v>37.690461448900706</v>
      </c>
      <c r="M134" s="77">
        <v>85090</v>
      </c>
      <c r="N134" s="77">
        <v>91802</v>
      </c>
      <c r="O134" s="77">
        <v>1438</v>
      </c>
      <c r="P134" s="77">
        <v>42066</v>
      </c>
      <c r="Q134" s="77">
        <v>20624</v>
      </c>
      <c r="R134" s="44">
        <f t="shared" si="21"/>
        <v>18064</v>
      </c>
      <c r="S134" s="77">
        <v>4078</v>
      </c>
      <c r="T134" s="77">
        <v>4078</v>
      </c>
      <c r="U134" s="77">
        <v>0</v>
      </c>
      <c r="V134" s="77">
        <v>259084</v>
      </c>
      <c r="W134" s="77">
        <v>259084</v>
      </c>
      <c r="X134" s="44">
        <f t="shared" si="17"/>
        <v>0</v>
      </c>
      <c r="Y134" s="45">
        <v>31.954355853644699</v>
      </c>
      <c r="Z134" s="47">
        <f t="shared" si="25"/>
        <v>-46508</v>
      </c>
      <c r="AA134" s="47">
        <f t="shared" si="25"/>
        <v>-46508</v>
      </c>
      <c r="AB134" s="49">
        <v>-5.7361055952560083</v>
      </c>
      <c r="AC134" s="47">
        <f t="shared" si="22"/>
        <v>-27244</v>
      </c>
      <c r="AD134" s="47">
        <f t="shared" si="23"/>
        <v>-27244</v>
      </c>
      <c r="AE134" s="48">
        <v>-3.3601630007128813</v>
      </c>
      <c r="AF134" s="49">
        <f t="shared" si="19"/>
        <v>2.375942594543127</v>
      </c>
      <c r="AG134" s="49">
        <f>100*(AD134-AA134)/'A2. Public Sector Net Debt'!D314</f>
        <v>8.101180651197998</v>
      </c>
      <c r="AH134" s="50"/>
      <c r="AI134" s="70"/>
      <c r="AJ134" s="70"/>
      <c r="AK134" s="70"/>
      <c r="AL134" s="70"/>
      <c r="AM134" s="70"/>
      <c r="AN134" s="70"/>
      <c r="AO134" s="72"/>
      <c r="AP134" s="70"/>
      <c r="AQ134" s="70"/>
      <c r="AR134" s="70"/>
      <c r="AS134" s="70"/>
    </row>
    <row r="135" spans="1:45" x14ac:dyDescent="0.55000000000000004">
      <c r="A135">
        <v>1995</v>
      </c>
      <c r="B135" s="8">
        <v>144223</v>
      </c>
      <c r="C135" s="8">
        <v>24233</v>
      </c>
      <c r="D135" s="8">
        <v>100981</v>
      </c>
      <c r="E135" s="8">
        <v>5348</v>
      </c>
      <c r="F135" s="41">
        <f t="shared" si="20"/>
        <v>19737</v>
      </c>
      <c r="G135" s="8">
        <v>26561</v>
      </c>
      <c r="H135" s="8">
        <v>26561</v>
      </c>
      <c r="I135" s="8">
        <v>321083</v>
      </c>
      <c r="J135" s="8">
        <v>321083</v>
      </c>
      <c r="K135" s="42">
        <f t="shared" si="16"/>
        <v>0</v>
      </c>
      <c r="L135" s="42">
        <v>37.692655353966977</v>
      </c>
      <c r="M135" s="77">
        <v>94672</v>
      </c>
      <c r="N135" s="77">
        <v>98753</v>
      </c>
      <c r="O135" s="77">
        <v>1441</v>
      </c>
      <c r="P135" s="77">
        <v>44397</v>
      </c>
      <c r="Q135" s="77">
        <v>23151</v>
      </c>
      <c r="R135" s="44">
        <f t="shared" si="21"/>
        <v>19312</v>
      </c>
      <c r="S135" s="77">
        <v>4379</v>
      </c>
      <c r="T135" s="77">
        <v>4379</v>
      </c>
      <c r="U135" s="77">
        <v>0</v>
      </c>
      <c r="V135" s="77">
        <v>281726</v>
      </c>
      <c r="W135" s="77">
        <v>281726</v>
      </c>
      <c r="X135" s="44">
        <f t="shared" si="17"/>
        <v>0</v>
      </c>
      <c r="Y135" s="45">
        <v>33.072448626217209</v>
      </c>
      <c r="Z135" s="47">
        <f t="shared" si="25"/>
        <v>-39357</v>
      </c>
      <c r="AA135" s="47">
        <f t="shared" si="25"/>
        <v>-39357</v>
      </c>
      <c r="AB135" s="49">
        <v>-4.6202067277497667</v>
      </c>
      <c r="AC135" s="47">
        <f t="shared" si="22"/>
        <v>-17175</v>
      </c>
      <c r="AD135" s="47">
        <f t="shared" si="23"/>
        <v>-17175</v>
      </c>
      <c r="AE135" s="48">
        <v>-2.0162118695302551</v>
      </c>
      <c r="AF135" s="49">
        <f t="shared" si="19"/>
        <v>2.6039948582195116</v>
      </c>
      <c r="AG135" s="49">
        <f>100*(AD135-AA135)/'A2. Public Sector Net Debt'!D315</f>
        <v>7.9270689642849481</v>
      </c>
      <c r="AH135" s="50"/>
      <c r="AI135" s="70"/>
      <c r="AJ135" s="70"/>
      <c r="AK135" s="70"/>
      <c r="AL135" s="70"/>
      <c r="AM135" s="70"/>
      <c r="AN135" s="70"/>
      <c r="AO135" s="72"/>
      <c r="AP135" s="70"/>
      <c r="AQ135" s="70"/>
      <c r="AR135" s="70"/>
      <c r="AS135" s="70"/>
    </row>
    <row r="136" spans="1:45" x14ac:dyDescent="0.55000000000000004">
      <c r="A136">
        <v>1996</v>
      </c>
      <c r="B136" s="8">
        <v>150078</v>
      </c>
      <c r="C136" s="8">
        <v>21552</v>
      </c>
      <c r="D136" s="8">
        <v>102647</v>
      </c>
      <c r="E136" s="8">
        <v>4604</v>
      </c>
      <c r="F136" s="41">
        <f t="shared" si="20"/>
        <v>18994</v>
      </c>
      <c r="G136" s="8">
        <v>27996</v>
      </c>
      <c r="H136" s="8">
        <v>27996</v>
      </c>
      <c r="I136" s="8">
        <v>325871</v>
      </c>
      <c r="J136" s="8">
        <v>325871</v>
      </c>
      <c r="K136" s="42">
        <f t="shared" si="16"/>
        <v>0</v>
      </c>
      <c r="L136" s="42">
        <v>35.810275463657412</v>
      </c>
      <c r="M136" s="77">
        <v>98993</v>
      </c>
      <c r="N136" s="77">
        <v>103595</v>
      </c>
      <c r="O136" s="77">
        <v>1621</v>
      </c>
      <c r="P136" s="77">
        <v>46499</v>
      </c>
      <c r="Q136" s="77">
        <v>23830</v>
      </c>
      <c r="R136" s="44">
        <f t="shared" si="21"/>
        <v>20484</v>
      </c>
      <c r="S136" s="77">
        <v>4436</v>
      </c>
      <c r="T136" s="77">
        <v>4436</v>
      </c>
      <c r="U136" s="77">
        <v>0</v>
      </c>
      <c r="V136" s="77">
        <v>295022</v>
      </c>
      <c r="W136" s="77">
        <v>295022</v>
      </c>
      <c r="X136" s="44">
        <f t="shared" si="17"/>
        <v>0</v>
      </c>
      <c r="Y136" s="45">
        <v>32.42024938653374</v>
      </c>
      <c r="Z136" s="47">
        <f t="shared" si="25"/>
        <v>-30849</v>
      </c>
      <c r="AA136" s="47">
        <f t="shared" si="25"/>
        <v>-30849</v>
      </c>
      <c r="AB136" s="49">
        <v>-3.3900260771236703</v>
      </c>
      <c r="AC136" s="47">
        <f t="shared" si="22"/>
        <v>-7289</v>
      </c>
      <c r="AD136" s="47">
        <f t="shared" si="23"/>
        <v>-7289</v>
      </c>
      <c r="AE136" s="48">
        <v>-0.8009951724903378</v>
      </c>
      <c r="AF136" s="49">
        <f t="shared" si="19"/>
        <v>2.5890309046333324</v>
      </c>
      <c r="AG136" s="49">
        <f>100*(AD136-AA136)/'A2. Public Sector Net Debt'!D316</f>
        <v>7.5081522886559497</v>
      </c>
      <c r="AH136" s="50"/>
      <c r="AI136" s="70"/>
      <c r="AJ136" s="70"/>
      <c r="AK136" s="70"/>
      <c r="AL136" s="70"/>
      <c r="AM136" s="70"/>
      <c r="AN136" s="70"/>
      <c r="AO136" s="72"/>
      <c r="AP136" s="70"/>
      <c r="AQ136" s="70"/>
      <c r="AR136" s="70"/>
      <c r="AS136" s="70"/>
    </row>
    <row r="137" spans="1:45" x14ac:dyDescent="0.55000000000000004">
      <c r="A137">
        <v>1997</v>
      </c>
      <c r="B137" s="8">
        <v>152328</v>
      </c>
      <c r="C137" s="8">
        <v>21508</v>
      </c>
      <c r="D137" s="8">
        <v>101118</v>
      </c>
      <c r="E137" s="8">
        <v>4535</v>
      </c>
      <c r="F137" s="41">
        <f t="shared" si="20"/>
        <v>25512</v>
      </c>
      <c r="G137" s="8">
        <v>34394</v>
      </c>
      <c r="H137" s="8">
        <v>34394</v>
      </c>
      <c r="I137" s="8">
        <v>339395</v>
      </c>
      <c r="J137" s="8">
        <v>339395</v>
      </c>
      <c r="K137" s="42">
        <f t="shared" si="16"/>
        <v>0</v>
      </c>
      <c r="L137" s="42">
        <v>35.598198037560117</v>
      </c>
      <c r="M137" s="77">
        <v>107069</v>
      </c>
      <c r="N137" s="77">
        <v>110819</v>
      </c>
      <c r="O137" s="77">
        <v>1601</v>
      </c>
      <c r="P137" s="77">
        <v>50606</v>
      </c>
      <c r="Q137" s="77">
        <v>23513</v>
      </c>
      <c r="R137" s="44">
        <f t="shared" si="21"/>
        <v>26644</v>
      </c>
      <c r="S137" s="77">
        <v>9228</v>
      </c>
      <c r="T137" s="77">
        <v>9228</v>
      </c>
      <c r="U137" s="77">
        <v>0</v>
      </c>
      <c r="V137" s="77">
        <v>320252</v>
      </c>
      <c r="W137" s="77">
        <v>320252</v>
      </c>
      <c r="X137" s="44">
        <f t="shared" si="17"/>
        <v>0</v>
      </c>
      <c r="Y137" s="45">
        <v>33.590341984780864</v>
      </c>
      <c r="Z137" s="47">
        <f t="shared" si="25"/>
        <v>-19143</v>
      </c>
      <c r="AA137" s="47">
        <f t="shared" si="25"/>
        <v>-19143</v>
      </c>
      <c r="AB137" s="49">
        <v>-2.0078560527792493</v>
      </c>
      <c r="AC137" s="47">
        <f t="shared" si="22"/>
        <v>6023</v>
      </c>
      <c r="AD137" s="47">
        <f t="shared" si="23"/>
        <v>6023</v>
      </c>
      <c r="AE137" s="48">
        <v>0.63173572616044593</v>
      </c>
      <c r="AF137" s="49">
        <f t="shared" si="19"/>
        <v>2.6395917789396952</v>
      </c>
      <c r="AG137" s="49">
        <f>100*(AD137-AA137)/'A2. Public Sector Net Debt'!D317</f>
        <v>7.2357416771791359</v>
      </c>
      <c r="AH137" s="50"/>
      <c r="AI137" s="70"/>
      <c r="AJ137" s="70"/>
      <c r="AK137" s="70"/>
      <c r="AL137" s="70"/>
      <c r="AM137" s="70"/>
      <c r="AN137" s="70"/>
      <c r="AO137" s="72"/>
      <c r="AP137" s="70"/>
      <c r="AQ137" s="70"/>
      <c r="AR137" s="70"/>
      <c r="AS137" s="70"/>
    </row>
    <row r="138" spans="1:45" x14ac:dyDescent="0.55000000000000004">
      <c r="A138">
        <v>1998</v>
      </c>
      <c r="B138" s="8">
        <v>159915</v>
      </c>
      <c r="C138" s="8">
        <v>23094</v>
      </c>
      <c r="D138" s="8">
        <v>99305</v>
      </c>
      <c r="E138" s="8">
        <v>3606</v>
      </c>
      <c r="F138" s="41">
        <f t="shared" si="20"/>
        <v>31262</v>
      </c>
      <c r="G138" s="8">
        <v>37036</v>
      </c>
      <c r="H138" s="8">
        <v>37036</v>
      </c>
      <c r="I138" s="8">
        <v>354218</v>
      </c>
      <c r="J138" s="8">
        <v>354218</v>
      </c>
      <c r="K138" s="42">
        <f t="shared" ref="K138:K158" si="26">I138-G138-F138-E138-D138-C138-B138</f>
        <v>0</v>
      </c>
      <c r="L138" s="42">
        <v>35.474976990508772</v>
      </c>
      <c r="M138" s="77">
        <v>123221</v>
      </c>
      <c r="N138" s="77">
        <v>117320</v>
      </c>
      <c r="O138" s="77">
        <v>1795</v>
      </c>
      <c r="P138" s="77">
        <v>52988</v>
      </c>
      <c r="Q138" s="77">
        <v>24759</v>
      </c>
      <c r="R138" s="44">
        <f t="shared" si="21"/>
        <v>30503</v>
      </c>
      <c r="S138" s="77">
        <v>11571</v>
      </c>
      <c r="T138" s="77">
        <v>11571</v>
      </c>
      <c r="U138" s="77">
        <v>0</v>
      </c>
      <c r="V138" s="77">
        <v>350586</v>
      </c>
      <c r="W138" s="77">
        <v>350586</v>
      </c>
      <c r="X138" s="44">
        <f t="shared" ref="X138:X158" si="27">V138-R138-Q138-P138-O138-N138-M138</f>
        <v>0</v>
      </c>
      <c r="Y138" s="45">
        <v>35.111231736372822</v>
      </c>
      <c r="Z138" s="47">
        <f t="shared" si="25"/>
        <v>-3632</v>
      </c>
      <c r="AA138" s="47">
        <f t="shared" si="25"/>
        <v>-3632</v>
      </c>
      <c r="AB138" s="49">
        <v>-0.36374525413594977</v>
      </c>
      <c r="AC138" s="47">
        <f t="shared" si="22"/>
        <v>21833</v>
      </c>
      <c r="AD138" s="47">
        <f t="shared" si="23"/>
        <v>21833</v>
      </c>
      <c r="AE138" s="48">
        <v>2.1865776799422334</v>
      </c>
      <c r="AF138" s="49">
        <f t="shared" si="19"/>
        <v>2.5503229340781832</v>
      </c>
      <c r="AG138" s="49">
        <f>100*(AD138-AA138)/'A2. Public Sector Net Debt'!D318</f>
        <v>6.9762345044859941</v>
      </c>
      <c r="AH138" s="50"/>
      <c r="AI138" s="70"/>
      <c r="AJ138" s="70"/>
      <c r="AK138" s="70"/>
      <c r="AL138" s="70"/>
      <c r="AM138" s="70"/>
      <c r="AN138" s="70"/>
      <c r="AO138" s="72"/>
      <c r="AP138" s="70"/>
      <c r="AQ138" s="70"/>
      <c r="AR138" s="70"/>
      <c r="AS138" s="70"/>
    </row>
    <row r="139" spans="1:45" x14ac:dyDescent="0.55000000000000004">
      <c r="A139">
        <v>1999</v>
      </c>
      <c r="B139" s="8">
        <v>171518</v>
      </c>
      <c r="C139" s="8">
        <v>23333</v>
      </c>
      <c r="D139" s="8">
        <v>99506</v>
      </c>
      <c r="E139" s="8">
        <v>3888</v>
      </c>
      <c r="F139" s="41">
        <f t="shared" si="20"/>
        <v>32167</v>
      </c>
      <c r="G139" s="8">
        <v>33743</v>
      </c>
      <c r="H139" s="8">
        <v>33743</v>
      </c>
      <c r="I139" s="8">
        <v>364155</v>
      </c>
      <c r="J139" s="8">
        <v>364155</v>
      </c>
      <c r="K139" s="42">
        <f t="shared" si="26"/>
        <v>0</v>
      </c>
      <c r="L139" s="42">
        <v>34.905890066407984</v>
      </c>
      <c r="M139" s="77">
        <v>129345</v>
      </c>
      <c r="N139" s="77">
        <v>126846</v>
      </c>
      <c r="O139" s="77">
        <v>1951</v>
      </c>
      <c r="P139" s="77">
        <v>56742</v>
      </c>
      <c r="Q139" s="77">
        <v>25640</v>
      </c>
      <c r="R139" s="44">
        <f t="shared" si="21"/>
        <v>31238</v>
      </c>
      <c r="S139" s="77">
        <v>11006</v>
      </c>
      <c r="T139" s="77">
        <v>11006</v>
      </c>
      <c r="U139" s="77">
        <v>0</v>
      </c>
      <c r="V139" s="77">
        <v>371762</v>
      </c>
      <c r="W139" s="77">
        <v>371762</v>
      </c>
      <c r="X139" s="44">
        <f t="shared" si="27"/>
        <v>0</v>
      </c>
      <c r="Y139" s="45">
        <v>35.635055135499897</v>
      </c>
      <c r="Z139" s="47">
        <f t="shared" si="25"/>
        <v>7607</v>
      </c>
      <c r="AA139" s="47">
        <f t="shared" si="25"/>
        <v>7607</v>
      </c>
      <c r="AB139" s="49">
        <v>0.72916506909191292</v>
      </c>
      <c r="AC139" s="47">
        <f t="shared" si="22"/>
        <v>30344</v>
      </c>
      <c r="AD139" s="47">
        <f t="shared" si="23"/>
        <v>30344</v>
      </c>
      <c r="AE139" s="48">
        <v>2.9086084996089139</v>
      </c>
      <c r="AF139" s="49">
        <f t="shared" ref="AF139:AF164" si="28">AE139-AB139</f>
        <v>2.1794434305170007</v>
      </c>
      <c r="AG139" s="49">
        <f>100*(AD139-AA139)/'A2. Public Sector Net Debt'!D319</f>
        <v>6.2417129915585754</v>
      </c>
      <c r="AH139" s="50"/>
      <c r="AI139" s="70"/>
      <c r="AJ139" s="70"/>
      <c r="AK139" s="70"/>
      <c r="AL139" s="70"/>
      <c r="AM139" s="70"/>
      <c r="AN139" s="70"/>
      <c r="AO139" s="72"/>
      <c r="AP139" s="70"/>
      <c r="AQ139" s="70"/>
      <c r="AR139" s="70"/>
      <c r="AS139" s="70"/>
    </row>
    <row r="140" spans="1:45" x14ac:dyDescent="0.55000000000000004">
      <c r="A140">
        <v>2000</v>
      </c>
      <c r="B140" s="8">
        <v>183163</v>
      </c>
      <c r="C140" s="8">
        <v>23753</v>
      </c>
      <c r="D140" s="8">
        <v>101592</v>
      </c>
      <c r="E140" s="8">
        <v>4146</v>
      </c>
      <c r="F140" s="41">
        <f t="shared" si="20"/>
        <v>37483</v>
      </c>
      <c r="G140" s="8">
        <v>34244</v>
      </c>
      <c r="H140" s="8">
        <v>34244</v>
      </c>
      <c r="I140" s="8">
        <v>384381</v>
      </c>
      <c r="J140" s="8">
        <v>384381</v>
      </c>
      <c r="K140" s="42">
        <f t="shared" si="26"/>
        <v>0</v>
      </c>
      <c r="L140" s="42">
        <v>34.919854790179805</v>
      </c>
      <c r="M140" s="77">
        <v>143283</v>
      </c>
      <c r="N140" s="77">
        <v>134801</v>
      </c>
      <c r="O140" s="77">
        <v>2215</v>
      </c>
      <c r="P140" s="77">
        <v>60252</v>
      </c>
      <c r="Q140" s="77">
        <v>26074</v>
      </c>
      <c r="R140" s="44">
        <f t="shared" si="21"/>
        <v>34114</v>
      </c>
      <c r="S140" s="77">
        <v>12869</v>
      </c>
      <c r="T140" s="77">
        <v>12869</v>
      </c>
      <c r="U140" s="77">
        <v>0</v>
      </c>
      <c r="V140" s="77">
        <v>400739</v>
      </c>
      <c r="W140" s="77">
        <v>400739</v>
      </c>
      <c r="X140" s="44">
        <f t="shared" si="27"/>
        <v>0</v>
      </c>
      <c r="Y140" s="45">
        <v>36.405929764379259</v>
      </c>
      <c r="Z140" s="47">
        <f t="shared" si="25"/>
        <v>16358</v>
      </c>
      <c r="AA140" s="47">
        <f t="shared" si="25"/>
        <v>16358</v>
      </c>
      <c r="AB140" s="49">
        <v>1.4860749741994563</v>
      </c>
      <c r="AC140" s="47">
        <f t="shared" si="22"/>
        <v>37733</v>
      </c>
      <c r="AD140" s="47">
        <f t="shared" si="23"/>
        <v>37733</v>
      </c>
      <c r="AE140" s="48">
        <v>3.4279292701716644</v>
      </c>
      <c r="AF140" s="49">
        <f t="shared" si="28"/>
        <v>1.941854295972208</v>
      </c>
      <c r="AG140" s="49">
        <f>100*(AD140-AA140)/'A2. Public Sector Net Debt'!D320</f>
        <v>5.803960541214229</v>
      </c>
      <c r="AH140" s="50"/>
      <c r="AI140" s="70"/>
      <c r="AJ140" s="70"/>
      <c r="AK140" s="70"/>
      <c r="AL140" s="70"/>
      <c r="AM140" s="70"/>
      <c r="AN140" s="70"/>
      <c r="AO140" s="72"/>
      <c r="AP140" s="70"/>
      <c r="AQ140" s="70"/>
      <c r="AR140" s="70"/>
      <c r="AS140" s="70"/>
    </row>
    <row r="141" spans="1:45" x14ac:dyDescent="0.55000000000000004">
      <c r="A141">
        <v>2001</v>
      </c>
      <c r="B141" s="8">
        <v>197597</v>
      </c>
      <c r="C141" s="8">
        <v>29433</v>
      </c>
      <c r="D141" s="8">
        <v>108018</v>
      </c>
      <c r="E141" s="8">
        <v>4424</v>
      </c>
      <c r="F141" s="41">
        <f t="shared" si="20"/>
        <v>38773</v>
      </c>
      <c r="G141" s="8">
        <v>32272</v>
      </c>
      <c r="H141" s="8">
        <v>32272</v>
      </c>
      <c r="I141" s="8">
        <v>410517</v>
      </c>
      <c r="J141" s="8">
        <v>410517</v>
      </c>
      <c r="K141" s="42">
        <f t="shared" si="26"/>
        <v>0</v>
      </c>
      <c r="L141" s="42">
        <v>35.817508408695311</v>
      </c>
      <c r="M141" s="77">
        <v>146274</v>
      </c>
      <c r="N141" s="77">
        <v>139410</v>
      </c>
      <c r="O141" s="77">
        <v>2396</v>
      </c>
      <c r="P141" s="77">
        <v>63125</v>
      </c>
      <c r="Q141" s="77">
        <v>27038</v>
      </c>
      <c r="R141" s="44">
        <f t="shared" si="21"/>
        <v>35259</v>
      </c>
      <c r="S141" s="77">
        <v>12279</v>
      </c>
      <c r="T141" s="77">
        <v>12279</v>
      </c>
      <c r="U141" s="77">
        <v>0</v>
      </c>
      <c r="V141" s="77">
        <v>413502</v>
      </c>
      <c r="W141" s="77">
        <v>413502</v>
      </c>
      <c r="X141" s="44">
        <f t="shared" si="27"/>
        <v>0</v>
      </c>
      <c r="Y141" s="45">
        <v>36.077948932717348</v>
      </c>
      <c r="Z141" s="47">
        <f t="shared" si="25"/>
        <v>2985</v>
      </c>
      <c r="AA141" s="47">
        <f t="shared" si="25"/>
        <v>2985</v>
      </c>
      <c r="AB141" s="49">
        <v>0.26044052402203927</v>
      </c>
      <c r="AC141" s="47">
        <f t="shared" si="22"/>
        <v>22978</v>
      </c>
      <c r="AD141" s="47">
        <f t="shared" si="23"/>
        <v>22978</v>
      </c>
      <c r="AE141" s="48">
        <v>2.0048249115505592</v>
      </c>
      <c r="AF141" s="49">
        <f t="shared" si="28"/>
        <v>1.7443843875285199</v>
      </c>
      <c r="AG141" s="49">
        <f>100*(AD141-AA141)/'A2. Public Sector Net Debt'!D321</f>
        <v>5.998157920790594</v>
      </c>
      <c r="AH141" s="50"/>
      <c r="AI141" s="70"/>
      <c r="AJ141" s="70"/>
      <c r="AK141" s="70"/>
      <c r="AL141" s="70"/>
      <c r="AM141" s="70"/>
      <c r="AN141" s="70"/>
      <c r="AO141" s="72"/>
      <c r="AP141" s="70"/>
      <c r="AQ141" s="70"/>
      <c r="AR141" s="70"/>
      <c r="AS141" s="70"/>
    </row>
    <row r="142" spans="1:45" x14ac:dyDescent="0.55000000000000004">
      <c r="A142">
        <v>2002</v>
      </c>
      <c r="B142" s="8">
        <v>216069</v>
      </c>
      <c r="C142" s="8">
        <v>33152</v>
      </c>
      <c r="D142" s="8">
        <v>112863</v>
      </c>
      <c r="E142" s="8">
        <v>5533</v>
      </c>
      <c r="F142" s="41">
        <f t="shared" si="20"/>
        <v>44933</v>
      </c>
      <c r="G142" s="8">
        <v>30663</v>
      </c>
      <c r="H142" s="8">
        <v>30663</v>
      </c>
      <c r="I142" s="8">
        <v>443213</v>
      </c>
      <c r="J142" s="8">
        <v>443213</v>
      </c>
      <c r="K142" s="42">
        <f t="shared" si="26"/>
        <v>0</v>
      </c>
      <c r="L142" s="42">
        <v>37.199806284669208</v>
      </c>
      <c r="M142" s="77">
        <v>143626</v>
      </c>
      <c r="N142" s="77">
        <v>144091</v>
      </c>
      <c r="O142" s="77">
        <v>2381</v>
      </c>
      <c r="P142" s="77">
        <v>63410</v>
      </c>
      <c r="Q142" s="77">
        <v>27641</v>
      </c>
      <c r="R142" s="44">
        <f t="shared" si="21"/>
        <v>35617</v>
      </c>
      <c r="S142" s="77">
        <v>10838</v>
      </c>
      <c r="T142" s="77">
        <v>10838</v>
      </c>
      <c r="U142" s="77">
        <v>0</v>
      </c>
      <c r="V142" s="77">
        <v>416766</v>
      </c>
      <c r="W142" s="77">
        <v>416766</v>
      </c>
      <c r="X142" s="44">
        <f t="shared" si="27"/>
        <v>0</v>
      </c>
      <c r="Y142" s="45">
        <v>34.980053531905533</v>
      </c>
      <c r="Z142" s="47">
        <f t="shared" si="25"/>
        <v>-26447</v>
      </c>
      <c r="AA142" s="47">
        <f t="shared" si="25"/>
        <v>-26447</v>
      </c>
      <c r="AB142" s="49">
        <v>-2.2197527527636747</v>
      </c>
      <c r="AC142" s="47">
        <f t="shared" si="22"/>
        <v>-6622</v>
      </c>
      <c r="AD142" s="47">
        <f t="shared" si="23"/>
        <v>-6622</v>
      </c>
      <c r="AE142" s="48">
        <v>-0.55579849241127743</v>
      </c>
      <c r="AF142" s="49">
        <f t="shared" si="28"/>
        <v>1.6639542603523974</v>
      </c>
      <c r="AG142" s="49">
        <f>100*(AD142-AA142)/'A2. Public Sector Net Debt'!D322</f>
        <v>5.9082632239298816</v>
      </c>
      <c r="AH142" s="50"/>
      <c r="AI142" s="70"/>
      <c r="AJ142" s="70"/>
      <c r="AK142" s="70"/>
      <c r="AL142" s="70"/>
      <c r="AM142" s="70"/>
      <c r="AN142" s="70"/>
      <c r="AO142" s="72"/>
      <c r="AP142" s="70"/>
      <c r="AQ142" s="70"/>
      <c r="AR142" s="70"/>
      <c r="AS142" s="70"/>
    </row>
    <row r="143" spans="1:45" x14ac:dyDescent="0.55000000000000004">
      <c r="A143">
        <v>2003</v>
      </c>
      <c r="B143" s="8">
        <v>236755</v>
      </c>
      <c r="C143" s="8">
        <v>39421</v>
      </c>
      <c r="D143" s="8">
        <v>122045</v>
      </c>
      <c r="E143" s="8">
        <v>6522</v>
      </c>
      <c r="F143" s="41">
        <f t="shared" si="20"/>
        <v>49981</v>
      </c>
      <c r="G143" s="8">
        <v>32307</v>
      </c>
      <c r="H143" s="8">
        <v>32307</v>
      </c>
      <c r="I143" s="8">
        <v>487031</v>
      </c>
      <c r="J143" s="8">
        <v>487031</v>
      </c>
      <c r="K143" s="42">
        <f t="shared" si="26"/>
        <v>0</v>
      </c>
      <c r="L143" s="42">
        <v>38.704429825467642</v>
      </c>
      <c r="M143" s="77">
        <v>147923</v>
      </c>
      <c r="N143" s="77">
        <v>150667</v>
      </c>
      <c r="O143" s="77">
        <v>2416</v>
      </c>
      <c r="P143" s="77">
        <v>71540</v>
      </c>
      <c r="Q143" s="77">
        <v>30258</v>
      </c>
      <c r="R143" s="44">
        <f t="shared" si="21"/>
        <v>37429</v>
      </c>
      <c r="S143" s="77">
        <v>10286</v>
      </c>
      <c r="T143" s="77">
        <v>10286</v>
      </c>
      <c r="U143" s="77">
        <v>0</v>
      </c>
      <c r="V143" s="77">
        <v>440233</v>
      </c>
      <c r="W143" s="77">
        <v>440233</v>
      </c>
      <c r="X143" s="44">
        <f t="shared" si="27"/>
        <v>0</v>
      </c>
      <c r="Y143" s="45">
        <v>34.985385438206393</v>
      </c>
      <c r="Z143" s="47">
        <f t="shared" si="25"/>
        <v>-46798</v>
      </c>
      <c r="AA143" s="47">
        <f t="shared" si="25"/>
        <v>-46798</v>
      </c>
      <c r="AB143" s="49">
        <v>-3.7190443872612517</v>
      </c>
      <c r="AC143" s="47">
        <f t="shared" si="22"/>
        <v>-24777</v>
      </c>
      <c r="AD143" s="47">
        <f t="shared" si="23"/>
        <v>-24777</v>
      </c>
      <c r="AE143" s="48">
        <v>-1.9690320693869832</v>
      </c>
      <c r="AF143" s="49">
        <f t="shared" si="28"/>
        <v>1.7500123178742686</v>
      </c>
      <c r="AG143" s="49">
        <f>100*(AD143-AA143)/'A2. Public Sector Net Debt'!D323</f>
        <v>5.9728980530647009</v>
      </c>
      <c r="AH143" s="50"/>
      <c r="AI143" s="70"/>
      <c r="AJ143" s="70"/>
      <c r="AK143" s="70"/>
      <c r="AL143" s="70"/>
      <c r="AM143" s="70"/>
      <c r="AN143" s="70"/>
      <c r="AO143" s="72"/>
      <c r="AP143" s="70"/>
      <c r="AQ143" s="70"/>
      <c r="AR143" s="70"/>
      <c r="AS143" s="70"/>
    </row>
    <row r="144" spans="1:45" x14ac:dyDescent="0.55000000000000004">
      <c r="A144">
        <v>2004</v>
      </c>
      <c r="B144" s="8">
        <v>256256</v>
      </c>
      <c r="C144" s="8">
        <v>45218</v>
      </c>
      <c r="D144" s="8">
        <v>130192</v>
      </c>
      <c r="E144" s="8">
        <v>6212</v>
      </c>
      <c r="F144" s="41">
        <f t="shared" si="20"/>
        <v>50582</v>
      </c>
      <c r="G144" s="8">
        <v>34960</v>
      </c>
      <c r="H144" s="8">
        <v>34960</v>
      </c>
      <c r="I144" s="8">
        <v>523420</v>
      </c>
      <c r="J144" s="8">
        <v>523420</v>
      </c>
      <c r="K144" s="42">
        <f t="shared" si="26"/>
        <v>0</v>
      </c>
      <c r="L144" s="42">
        <v>39.573972299277884</v>
      </c>
      <c r="M144" s="77">
        <v>162699</v>
      </c>
      <c r="N144" s="77">
        <v>158743</v>
      </c>
      <c r="O144" s="77">
        <v>2871</v>
      </c>
      <c r="P144" s="77">
        <v>79224</v>
      </c>
      <c r="Q144" s="77">
        <v>30379</v>
      </c>
      <c r="R144" s="44">
        <f t="shared" si="21"/>
        <v>40457</v>
      </c>
      <c r="S144" s="77">
        <v>11809</v>
      </c>
      <c r="T144" s="77">
        <v>11809</v>
      </c>
      <c r="U144" s="77">
        <v>0</v>
      </c>
      <c r="V144" s="77">
        <v>474373</v>
      </c>
      <c r="W144" s="77">
        <v>474373</v>
      </c>
      <c r="X144" s="44">
        <f t="shared" si="27"/>
        <v>0</v>
      </c>
      <c r="Y144" s="45">
        <v>35.865698600598655</v>
      </c>
      <c r="Z144" s="47">
        <f t="shared" si="25"/>
        <v>-49047</v>
      </c>
      <c r="AA144" s="47">
        <f t="shared" si="25"/>
        <v>-49047</v>
      </c>
      <c r="AB144" s="49">
        <v>-3.7082736986792293</v>
      </c>
      <c r="AC144" s="47">
        <f t="shared" si="22"/>
        <v>-25896</v>
      </c>
      <c r="AD144" s="47">
        <f t="shared" si="23"/>
        <v>-25896</v>
      </c>
      <c r="AE144" s="48">
        <v>-1.9579068179704635</v>
      </c>
      <c r="AF144" s="49">
        <f t="shared" si="28"/>
        <v>1.7503668807087658</v>
      </c>
      <c r="AG144" s="49">
        <f>100*(AD144-AA144)/'A2. Public Sector Net Debt'!D324</f>
        <v>5.7213819691577701</v>
      </c>
      <c r="AH144" s="50"/>
      <c r="AI144" s="70"/>
      <c r="AJ144" s="70"/>
      <c r="AK144" s="70"/>
      <c r="AL144" s="70"/>
      <c r="AM144" s="70"/>
      <c r="AN144" s="70"/>
      <c r="AO144" s="72"/>
      <c r="AP144" s="70"/>
      <c r="AQ144" s="70"/>
      <c r="AR144" s="70"/>
      <c r="AS144" s="70"/>
    </row>
    <row r="145" spans="1:45" x14ac:dyDescent="0.55000000000000004">
      <c r="A145">
        <v>2005</v>
      </c>
      <c r="B145" s="8">
        <v>273717</v>
      </c>
      <c r="C145" s="8">
        <v>46663</v>
      </c>
      <c r="D145" s="8">
        <v>134406</v>
      </c>
      <c r="E145" s="8">
        <v>7284</v>
      </c>
      <c r="F145" s="41">
        <f t="shared" si="20"/>
        <v>57842</v>
      </c>
      <c r="G145" s="8">
        <v>38784</v>
      </c>
      <c r="H145" s="8">
        <v>38784</v>
      </c>
      <c r="I145" s="8">
        <v>558696</v>
      </c>
      <c r="J145" s="8">
        <v>558696</v>
      </c>
      <c r="K145" s="42">
        <f t="shared" si="26"/>
        <v>0</v>
      </c>
      <c r="L145" s="42">
        <v>39.942548663126836</v>
      </c>
      <c r="M145" s="77">
        <v>182172</v>
      </c>
      <c r="N145" s="77">
        <v>162445</v>
      </c>
      <c r="O145" s="77">
        <v>3150</v>
      </c>
      <c r="P145" s="77">
        <v>84459</v>
      </c>
      <c r="Q145" s="77">
        <v>34104</v>
      </c>
      <c r="R145" s="44">
        <f t="shared" si="21"/>
        <v>43370</v>
      </c>
      <c r="S145" s="77">
        <v>13282</v>
      </c>
      <c r="T145" s="77">
        <v>13282</v>
      </c>
      <c r="U145" s="77">
        <v>0</v>
      </c>
      <c r="V145" s="77">
        <v>509700</v>
      </c>
      <c r="W145" s="77">
        <v>509700</v>
      </c>
      <c r="X145" s="44">
        <f t="shared" si="27"/>
        <v>0</v>
      </c>
      <c r="Y145" s="45">
        <v>36.439704335802922</v>
      </c>
      <c r="Z145" s="47">
        <f t="shared" si="25"/>
        <v>-48996</v>
      </c>
      <c r="AA145" s="47">
        <f t="shared" si="25"/>
        <v>-48996</v>
      </c>
      <c r="AB145" s="49">
        <v>-3.502844327323916</v>
      </c>
      <c r="AC145" s="47">
        <f t="shared" si="22"/>
        <v>-23494</v>
      </c>
      <c r="AD145" s="47">
        <f t="shared" si="23"/>
        <v>-23494</v>
      </c>
      <c r="AE145" s="48">
        <v>-1.6796437387980259</v>
      </c>
      <c r="AF145" s="49">
        <f t="shared" si="28"/>
        <v>1.8232005885258902</v>
      </c>
      <c r="AG145" s="49">
        <f>100*(AD145-AA145)/'A2. Public Sector Net Debt'!D325</f>
        <v>5.4985262949091949</v>
      </c>
      <c r="AH145" s="50"/>
      <c r="AI145" s="70"/>
      <c r="AJ145" s="70"/>
      <c r="AK145" s="70"/>
      <c r="AL145" s="70"/>
      <c r="AM145" s="70"/>
      <c r="AN145" s="70"/>
      <c r="AO145" s="72"/>
      <c r="AP145" s="70"/>
      <c r="AQ145" s="70"/>
      <c r="AR145" s="70"/>
      <c r="AS145" s="70"/>
    </row>
    <row r="146" spans="1:45" x14ac:dyDescent="0.55000000000000004">
      <c r="A146">
        <v>2006</v>
      </c>
      <c r="B146" s="8">
        <v>290991</v>
      </c>
      <c r="C146" s="8">
        <v>47569</v>
      </c>
      <c r="D146" s="8">
        <v>138967</v>
      </c>
      <c r="E146" s="8">
        <v>8920</v>
      </c>
      <c r="F146" s="41">
        <f t="shared" si="20"/>
        <v>58834</v>
      </c>
      <c r="G146" s="8">
        <v>41096</v>
      </c>
      <c r="H146" s="8">
        <v>41096</v>
      </c>
      <c r="I146" s="8">
        <v>586377</v>
      </c>
      <c r="J146" s="8">
        <v>586377</v>
      </c>
      <c r="K146" s="42">
        <f t="shared" si="26"/>
        <v>0</v>
      </c>
      <c r="L146" s="42">
        <v>39.834365688929225</v>
      </c>
      <c r="M146" s="77">
        <v>194576</v>
      </c>
      <c r="N146" s="77">
        <v>171813</v>
      </c>
      <c r="O146" s="77">
        <v>3575</v>
      </c>
      <c r="P146" s="77">
        <v>89550</v>
      </c>
      <c r="Q146" s="77">
        <v>37017</v>
      </c>
      <c r="R146" s="44">
        <f t="shared" si="21"/>
        <v>45576</v>
      </c>
      <c r="S146" s="77">
        <v>14080</v>
      </c>
      <c r="T146" s="77">
        <v>14080</v>
      </c>
      <c r="U146" s="77">
        <v>0</v>
      </c>
      <c r="V146" s="77">
        <v>542107</v>
      </c>
      <c r="W146" s="77">
        <v>542107</v>
      </c>
      <c r="X146" s="44">
        <f t="shared" si="27"/>
        <v>0</v>
      </c>
      <c r="Y146" s="45">
        <v>36.826970499402869</v>
      </c>
      <c r="Z146" s="47">
        <f t="shared" si="25"/>
        <v>-44270</v>
      </c>
      <c r="AA146" s="47">
        <f t="shared" si="25"/>
        <v>-44270</v>
      </c>
      <c r="AB146" s="49">
        <v>-3.0073951895263575</v>
      </c>
      <c r="AC146" s="47">
        <f t="shared" si="22"/>
        <v>-17254</v>
      </c>
      <c r="AD146" s="47">
        <f t="shared" si="23"/>
        <v>-17254</v>
      </c>
      <c r="AE146" s="48">
        <v>-1.1721164806886779</v>
      </c>
      <c r="AF146" s="49">
        <f t="shared" si="28"/>
        <v>1.8352787088376796</v>
      </c>
      <c r="AG146" s="49">
        <f>100*(AD146-AA146)/'A2. Public Sector Net Debt'!D326</f>
        <v>5.3653314903411724</v>
      </c>
      <c r="AH146" s="50"/>
      <c r="AI146" s="70"/>
      <c r="AJ146" s="70"/>
      <c r="AK146" s="70"/>
      <c r="AL146" s="70"/>
      <c r="AM146" s="70"/>
      <c r="AN146" s="70"/>
      <c r="AO146" s="72"/>
      <c r="AP146" s="70"/>
      <c r="AQ146" s="70"/>
      <c r="AR146" s="70"/>
      <c r="AS146" s="70"/>
    </row>
    <row r="147" spans="1:45" x14ac:dyDescent="0.55000000000000004">
      <c r="A147">
        <v>2007</v>
      </c>
      <c r="B147" s="8">
        <v>303583</v>
      </c>
      <c r="C147" s="8">
        <v>47230</v>
      </c>
      <c r="D147" s="8">
        <v>148495</v>
      </c>
      <c r="E147" s="8">
        <v>9400</v>
      </c>
      <c r="F147" s="41">
        <f t="shared" si="20"/>
        <v>62784</v>
      </c>
      <c r="G147" s="8">
        <v>48022</v>
      </c>
      <c r="H147" s="8">
        <v>46418</v>
      </c>
      <c r="I147" s="8">
        <v>619514</v>
      </c>
      <c r="J147" s="8">
        <v>617866</v>
      </c>
      <c r="K147" s="42">
        <f t="shared" si="26"/>
        <v>0</v>
      </c>
      <c r="L147" s="42">
        <v>40.000725089454676</v>
      </c>
      <c r="M147" s="77">
        <v>206587</v>
      </c>
      <c r="N147" s="77">
        <v>181054</v>
      </c>
      <c r="O147" s="77">
        <v>3867</v>
      </c>
      <c r="P147" s="77">
        <v>93210</v>
      </c>
      <c r="Q147" s="77">
        <v>40798</v>
      </c>
      <c r="R147" s="44">
        <f t="shared" si="21"/>
        <v>51601</v>
      </c>
      <c r="S147" s="77">
        <v>18014</v>
      </c>
      <c r="T147" s="77">
        <v>17162</v>
      </c>
      <c r="U147" s="77">
        <v>136</v>
      </c>
      <c r="V147" s="77">
        <v>577117</v>
      </c>
      <c r="W147" s="77">
        <v>575422</v>
      </c>
      <c r="X147" s="44">
        <f t="shared" si="27"/>
        <v>0</v>
      </c>
      <c r="Y147" s="45">
        <v>37.252895016757982</v>
      </c>
      <c r="Z147" s="47">
        <f t="shared" si="25"/>
        <v>-42397</v>
      </c>
      <c r="AA147" s="47">
        <f t="shared" si="25"/>
        <v>-42444</v>
      </c>
      <c r="AB147" s="49">
        <v>-2.7478300726966918</v>
      </c>
      <c r="AC147" s="47">
        <f t="shared" si="22"/>
        <v>-12389</v>
      </c>
      <c r="AD147" s="47">
        <f t="shared" si="23"/>
        <v>-13324</v>
      </c>
      <c r="AE147" s="48">
        <v>-0.86259749054308554</v>
      </c>
      <c r="AF147" s="49">
        <f t="shared" si="28"/>
        <v>1.8852325821536062</v>
      </c>
      <c r="AG147" s="49">
        <f>100*(AD147-AA147)/'A2. Public Sector Net Debt'!D327</f>
        <v>5.4026374963821624</v>
      </c>
      <c r="AH147" s="50"/>
      <c r="AI147" s="70"/>
      <c r="AJ147" s="70"/>
      <c r="AK147" s="70"/>
      <c r="AL147" s="70"/>
      <c r="AM147" s="70"/>
      <c r="AN147" s="70"/>
      <c r="AO147" s="72"/>
      <c r="AP147" s="70"/>
      <c r="AQ147" s="70"/>
      <c r="AR147" s="70"/>
      <c r="AS147" s="70"/>
    </row>
    <row r="148" spans="1:45" x14ac:dyDescent="0.55000000000000004">
      <c r="A148">
        <v>2008</v>
      </c>
      <c r="B148" s="8">
        <v>324406</v>
      </c>
      <c r="C148" s="8">
        <v>62830</v>
      </c>
      <c r="D148" s="8">
        <v>159784</v>
      </c>
      <c r="E148" s="8">
        <v>9490</v>
      </c>
      <c r="F148" s="41">
        <f t="shared" si="20"/>
        <v>62944</v>
      </c>
      <c r="G148" s="8">
        <v>78632</v>
      </c>
      <c r="H148" s="8">
        <v>49717</v>
      </c>
      <c r="I148" s="8">
        <v>698086</v>
      </c>
      <c r="J148" s="8">
        <v>674010</v>
      </c>
      <c r="K148" s="42">
        <f t="shared" si="26"/>
        <v>0</v>
      </c>
      <c r="L148" s="42">
        <v>42.294804216867469</v>
      </c>
      <c r="M148" s="77">
        <v>211302</v>
      </c>
      <c r="N148" s="77">
        <v>178997</v>
      </c>
      <c r="O148" s="77">
        <v>3257</v>
      </c>
      <c r="P148" s="77">
        <v>98319</v>
      </c>
      <c r="Q148" s="77">
        <v>51415</v>
      </c>
      <c r="R148" s="44">
        <f t="shared" si="21"/>
        <v>80420</v>
      </c>
      <c r="S148" s="77">
        <v>45019</v>
      </c>
      <c r="T148" s="77">
        <v>18370</v>
      </c>
      <c r="U148" s="77">
        <v>954</v>
      </c>
      <c r="V148" s="77">
        <v>623710</v>
      </c>
      <c r="W148" s="77">
        <v>585353</v>
      </c>
      <c r="X148" s="44">
        <f t="shared" si="27"/>
        <v>0</v>
      </c>
      <c r="Y148" s="45">
        <v>36.73148845381526</v>
      </c>
      <c r="Z148" s="47">
        <f t="shared" si="25"/>
        <v>-74376</v>
      </c>
      <c r="AA148" s="47">
        <f t="shared" si="25"/>
        <v>-88657</v>
      </c>
      <c r="AB148" s="49">
        <v>-5.5633157630522092</v>
      </c>
      <c r="AC148" s="47">
        <f t="shared" si="22"/>
        <v>-40763</v>
      </c>
      <c r="AD148" s="47">
        <f t="shared" si="23"/>
        <v>-58264</v>
      </c>
      <c r="AE148" s="48">
        <v>-3.6561244979919678</v>
      </c>
      <c r="AF148" s="49">
        <f t="shared" si="28"/>
        <v>1.9071912650602414</v>
      </c>
      <c r="AG148" s="49">
        <f>100*(AD148-AA148)/'A2. Public Sector Net Debt'!D328</f>
        <v>5.2883787212051931</v>
      </c>
      <c r="AH148" s="50"/>
      <c r="AI148" s="70"/>
      <c r="AJ148" s="70"/>
      <c r="AK148" s="70"/>
      <c r="AL148" s="70"/>
      <c r="AM148" s="70"/>
      <c r="AN148" s="70"/>
      <c r="AO148" s="72"/>
      <c r="AP148" s="70"/>
      <c r="AQ148" s="70"/>
      <c r="AR148" s="70"/>
      <c r="AS148" s="70"/>
    </row>
    <row r="149" spans="1:45" x14ac:dyDescent="0.55000000000000004">
      <c r="A149">
        <v>2009</v>
      </c>
      <c r="B149" s="8">
        <v>339965</v>
      </c>
      <c r="C149" s="8">
        <v>71681</v>
      </c>
      <c r="D149" s="8">
        <v>178545</v>
      </c>
      <c r="E149" s="8">
        <v>10005</v>
      </c>
      <c r="F149" s="41">
        <f t="shared" si="20"/>
        <v>66475</v>
      </c>
      <c r="G149" s="8">
        <v>88605</v>
      </c>
      <c r="H149" s="8">
        <v>42181</v>
      </c>
      <c r="I149" s="8">
        <v>755276</v>
      </c>
      <c r="J149" s="8">
        <v>715592</v>
      </c>
      <c r="K149" s="42">
        <f t="shared" si="26"/>
        <v>0</v>
      </c>
      <c r="L149" s="42">
        <v>46.2029362048861</v>
      </c>
      <c r="M149" s="77">
        <v>194906</v>
      </c>
      <c r="N149" s="77">
        <v>167994</v>
      </c>
      <c r="O149" s="77">
        <v>2401</v>
      </c>
      <c r="P149" s="77">
        <v>94445</v>
      </c>
      <c r="Q149" s="77">
        <v>63849</v>
      </c>
      <c r="R149" s="44">
        <f t="shared" si="21"/>
        <v>97338</v>
      </c>
      <c r="S149" s="77">
        <v>63923</v>
      </c>
      <c r="T149" s="77">
        <v>12508</v>
      </c>
      <c r="U149" s="77">
        <v>1485</v>
      </c>
      <c r="V149" s="77">
        <v>620933</v>
      </c>
      <c r="W149" s="77">
        <v>553827</v>
      </c>
      <c r="X149" s="44">
        <f t="shared" si="27"/>
        <v>0</v>
      </c>
      <c r="Y149" s="45">
        <v>35.758411985521711</v>
      </c>
      <c r="Z149" s="47">
        <f t="shared" si="25"/>
        <v>-134343</v>
      </c>
      <c r="AA149" s="47">
        <f t="shared" si="25"/>
        <v>-161765</v>
      </c>
      <c r="AB149" s="49">
        <v>-10.444524219364386</v>
      </c>
      <c r="AC149" s="47">
        <f t="shared" si="22"/>
        <v>-109661</v>
      </c>
      <c r="AD149" s="47">
        <f t="shared" si="23"/>
        <v>-133577</v>
      </c>
      <c r="AE149" s="48">
        <v>-8.6245369001331351</v>
      </c>
      <c r="AF149" s="49">
        <f t="shared" si="28"/>
        <v>1.8199873192312506</v>
      </c>
      <c r="AG149" s="49">
        <f>100*(AD149-AA149)/'A2. Public Sector Net Debt'!D329</f>
        <v>3.7591267645078048</v>
      </c>
      <c r="AH149" s="50"/>
      <c r="AI149" s="70"/>
      <c r="AJ149" s="70"/>
      <c r="AK149" s="70"/>
      <c r="AL149" s="70"/>
      <c r="AM149" s="70"/>
      <c r="AN149" s="70"/>
      <c r="AO149" s="72"/>
      <c r="AP149" s="70"/>
      <c r="AQ149" s="70"/>
      <c r="AR149" s="70"/>
      <c r="AS149" s="70"/>
    </row>
    <row r="150" spans="1:45" x14ac:dyDescent="0.55000000000000004">
      <c r="A150">
        <v>2010</v>
      </c>
      <c r="B150" s="8">
        <v>345882</v>
      </c>
      <c r="C150" s="8">
        <v>70630</v>
      </c>
      <c r="D150" s="8">
        <v>188125</v>
      </c>
      <c r="E150" s="8">
        <v>9862</v>
      </c>
      <c r="F150" s="41">
        <f t="shared" ref="F150:F164" si="29">I150-G150-E150-D150-C150-B150</f>
        <v>73063</v>
      </c>
      <c r="G150" s="8">
        <v>91230</v>
      </c>
      <c r="H150" s="8">
        <v>55460</v>
      </c>
      <c r="I150" s="8">
        <v>778792</v>
      </c>
      <c r="J150" s="8">
        <v>741276</v>
      </c>
      <c r="K150" s="42">
        <f t="shared" si="26"/>
        <v>0</v>
      </c>
      <c r="L150" s="42">
        <v>46.083405396029846</v>
      </c>
      <c r="M150" s="77">
        <v>197773</v>
      </c>
      <c r="N150" s="77">
        <v>193169</v>
      </c>
      <c r="O150" s="77">
        <v>2642</v>
      </c>
      <c r="P150" s="77">
        <v>97346</v>
      </c>
      <c r="Q150" s="77">
        <v>61737</v>
      </c>
      <c r="R150" s="44">
        <f t="shared" si="21"/>
        <v>93056</v>
      </c>
      <c r="S150" s="77">
        <v>54312</v>
      </c>
      <c r="T150" s="77">
        <v>14327</v>
      </c>
      <c r="U150" s="77">
        <v>446</v>
      </c>
      <c r="V150" s="77">
        <v>645723</v>
      </c>
      <c r="W150" s="77">
        <v>593315</v>
      </c>
      <c r="X150" s="44">
        <f t="shared" si="27"/>
        <v>0</v>
      </c>
      <c r="Y150" s="45">
        <v>36.885014046786146</v>
      </c>
      <c r="Z150" s="47">
        <f t="shared" si="25"/>
        <v>-133069</v>
      </c>
      <c r="AA150" s="47">
        <f t="shared" si="25"/>
        <v>-147961</v>
      </c>
      <c r="AB150" s="49">
        <v>-9.1983913492436997</v>
      </c>
      <c r="AC150" s="47">
        <f t="shared" ref="AC150:AC164" si="30">Z150+G150-S150</f>
        <v>-96151</v>
      </c>
      <c r="AD150" s="47">
        <f t="shared" ref="AD150:AD164" si="31">AA150+H150-T150-U150</f>
        <v>-107274</v>
      </c>
      <c r="AE150" s="48">
        <v>-6.6689751596621312</v>
      </c>
      <c r="AF150" s="49">
        <f t="shared" si="28"/>
        <v>2.5294161895815686</v>
      </c>
      <c r="AG150" s="49">
        <f>100*(AD150-AA150)/'A2. Public Sector Net Debt'!D330</f>
        <v>4.2446049169690303</v>
      </c>
      <c r="AH150" s="50"/>
      <c r="AI150" s="70"/>
      <c r="AJ150" s="70"/>
      <c r="AK150" s="70"/>
      <c r="AL150" s="70"/>
      <c r="AM150" s="70"/>
      <c r="AN150" s="70"/>
      <c r="AO150" s="72"/>
      <c r="AP150" s="70"/>
      <c r="AQ150" s="70"/>
      <c r="AR150" s="70"/>
      <c r="AS150" s="70"/>
    </row>
    <row r="151" spans="1:45" x14ac:dyDescent="0.55000000000000004">
      <c r="A151">
        <v>2011</v>
      </c>
      <c r="B151" s="8">
        <v>346947</v>
      </c>
      <c r="C151" s="8">
        <v>66415</v>
      </c>
      <c r="D151" s="8">
        <v>196176</v>
      </c>
      <c r="E151" s="8">
        <v>8687</v>
      </c>
      <c r="F151" s="41">
        <f t="shared" si="29"/>
        <v>67420</v>
      </c>
      <c r="G151" s="8">
        <v>97419</v>
      </c>
      <c r="H151" s="8">
        <v>62095</v>
      </c>
      <c r="I151" s="8">
        <v>783064</v>
      </c>
      <c r="J151" s="8">
        <v>745168</v>
      </c>
      <c r="K151" s="42">
        <f t="shared" si="26"/>
        <v>0</v>
      </c>
      <c r="L151" s="42">
        <v>44.819709008234142</v>
      </c>
      <c r="M151" s="77">
        <v>204151</v>
      </c>
      <c r="N151" s="77">
        <v>209260</v>
      </c>
      <c r="O151" s="77">
        <v>2936</v>
      </c>
      <c r="P151" s="77">
        <v>101441</v>
      </c>
      <c r="Q151" s="77">
        <v>66560</v>
      </c>
      <c r="R151" s="44">
        <f t="shared" ref="R151:R157" si="32">V151-M151-N151-O151-P151-Q151</f>
        <v>99046</v>
      </c>
      <c r="S151" s="77">
        <v>61648</v>
      </c>
      <c r="T151" s="77">
        <v>16136</v>
      </c>
      <c r="U151" s="77">
        <v>282</v>
      </c>
      <c r="V151" s="77">
        <v>683394</v>
      </c>
      <c r="W151" s="77">
        <v>623862</v>
      </c>
      <c r="X151" s="44">
        <f t="shared" si="27"/>
        <v>0</v>
      </c>
      <c r="Y151" s="45">
        <v>37.523502487083405</v>
      </c>
      <c r="Z151" s="47">
        <f t="shared" ref="Z151:AA164" si="33">V151-I151</f>
        <v>-99670</v>
      </c>
      <c r="AA151" s="47">
        <f t="shared" si="33"/>
        <v>-121306</v>
      </c>
      <c r="AB151" s="49">
        <v>-7.2962065211507348</v>
      </c>
      <c r="AC151" s="47">
        <f t="shared" si="30"/>
        <v>-63899</v>
      </c>
      <c r="AD151" s="47">
        <f t="shared" si="31"/>
        <v>-75629</v>
      </c>
      <c r="AE151" s="48">
        <v>-4.5488665275263296</v>
      </c>
      <c r="AF151" s="49">
        <f t="shared" si="28"/>
        <v>2.7473399936244052</v>
      </c>
      <c r="AG151" s="49">
        <f>100*(AD151-AA151)/'A2. Public Sector Net Debt'!D331</f>
        <v>3.963434739600507</v>
      </c>
      <c r="AH151" s="50"/>
      <c r="AI151" s="70"/>
      <c r="AJ151" s="70"/>
      <c r="AK151" s="70"/>
      <c r="AL151" s="70"/>
      <c r="AM151" s="70"/>
      <c r="AN151" s="70"/>
      <c r="AO151" s="72"/>
    </row>
    <row r="152" spans="1:45" x14ac:dyDescent="0.55000000000000004">
      <c r="A152">
        <v>2012</v>
      </c>
      <c r="B152" s="8">
        <v>354845</v>
      </c>
      <c r="C152" s="8">
        <v>60209</v>
      </c>
      <c r="D152" s="8">
        <v>207585</v>
      </c>
      <c r="E152" s="8">
        <v>9803</v>
      </c>
      <c r="F152" s="41">
        <f t="shared" si="29"/>
        <v>77171</v>
      </c>
      <c r="G152" s="8">
        <v>92339</v>
      </c>
      <c r="H152" s="8">
        <v>55479</v>
      </c>
      <c r="I152" s="8">
        <v>801952</v>
      </c>
      <c r="J152" s="8">
        <v>762998</v>
      </c>
      <c r="K152" s="42">
        <f t="shared" si="26"/>
        <v>0</v>
      </c>
      <c r="L152" s="42">
        <v>44.52303912844318</v>
      </c>
      <c r="M152" s="77">
        <v>198355</v>
      </c>
      <c r="N152" s="77">
        <v>215796</v>
      </c>
      <c r="O152" s="77">
        <v>3129</v>
      </c>
      <c r="P152" s="77">
        <v>104319</v>
      </c>
      <c r="Q152" s="77">
        <v>66473</v>
      </c>
      <c r="R152" s="44">
        <f t="shared" si="32"/>
        <v>97114</v>
      </c>
      <c r="S152" s="77">
        <v>57916</v>
      </c>
      <c r="T152" s="77">
        <v>16564</v>
      </c>
      <c r="U152" s="77">
        <v>336</v>
      </c>
      <c r="V152" s="77">
        <v>685186</v>
      </c>
      <c r="W152" s="77">
        <v>632640</v>
      </c>
      <c r="X152" s="44">
        <f t="shared" si="27"/>
        <v>0</v>
      </c>
      <c r="Y152" s="45">
        <v>36.916290048228554</v>
      </c>
      <c r="Z152" s="47">
        <f t="shared" si="33"/>
        <v>-116766</v>
      </c>
      <c r="AA152" s="47">
        <f t="shared" si="33"/>
        <v>-130358</v>
      </c>
      <c r="AB152" s="49">
        <v>-7.6067490802146214</v>
      </c>
      <c r="AC152" s="47">
        <f t="shared" si="30"/>
        <v>-82343</v>
      </c>
      <c r="AD152" s="47">
        <f t="shared" si="31"/>
        <v>-91779</v>
      </c>
      <c r="AE152" s="48">
        <v>-5.3555579545023528</v>
      </c>
      <c r="AF152" s="49">
        <f t="shared" si="28"/>
        <v>2.2511911257122685</v>
      </c>
      <c r="AG152" s="49">
        <f>100*(AD152-AA152)/'A2. Public Sector Net Debt'!D332</f>
        <v>3.0848984787809779</v>
      </c>
      <c r="AH152" s="50"/>
      <c r="AI152" s="70"/>
      <c r="AJ152" s="70"/>
      <c r="AK152" s="70"/>
      <c r="AL152" s="70"/>
      <c r="AM152" s="70"/>
      <c r="AN152" s="70"/>
      <c r="AO152" s="72"/>
    </row>
    <row r="153" spans="1:45" x14ac:dyDescent="0.55000000000000004">
      <c r="A153">
        <v>2013</v>
      </c>
      <c r="B153" s="8">
        <v>358839</v>
      </c>
      <c r="C153" s="8">
        <v>57903</v>
      </c>
      <c r="D153" s="8">
        <v>210457</v>
      </c>
      <c r="E153" s="8">
        <v>9295</v>
      </c>
      <c r="F153" s="41">
        <f t="shared" si="29"/>
        <v>69882</v>
      </c>
      <c r="G153" s="8">
        <v>87542</v>
      </c>
      <c r="H153" s="8">
        <v>56142</v>
      </c>
      <c r="I153" s="8">
        <v>793918</v>
      </c>
      <c r="J153" s="8">
        <v>760586</v>
      </c>
      <c r="K153" s="42">
        <f t="shared" si="26"/>
        <v>0</v>
      </c>
      <c r="L153" s="42">
        <v>42.696904220986092</v>
      </c>
      <c r="M153" s="77">
        <v>201596</v>
      </c>
      <c r="N153" s="77">
        <v>226030</v>
      </c>
      <c r="O153" s="77">
        <v>4255</v>
      </c>
      <c r="P153" s="77">
        <v>106085</v>
      </c>
      <c r="Q153" s="77">
        <v>67885</v>
      </c>
      <c r="R153" s="44">
        <f t="shared" si="32"/>
        <v>92401</v>
      </c>
      <c r="S153" s="77">
        <v>50936</v>
      </c>
      <c r="T153" s="77">
        <v>17436</v>
      </c>
      <c r="U153" s="77">
        <v>362</v>
      </c>
      <c r="V153" s="77">
        <v>698252</v>
      </c>
      <c r="W153" s="77">
        <v>656052</v>
      </c>
      <c r="X153" s="44">
        <f t="shared" si="27"/>
        <v>0</v>
      </c>
      <c r="Y153" s="45">
        <v>36.828694464513369</v>
      </c>
      <c r="Z153" s="47">
        <f t="shared" si="33"/>
        <v>-95666</v>
      </c>
      <c r="AA153" s="47">
        <f t="shared" si="33"/>
        <v>-104534</v>
      </c>
      <c r="AB153" s="49">
        <v>-5.8682097564727194</v>
      </c>
      <c r="AC153" s="47">
        <f t="shared" si="30"/>
        <v>-59060</v>
      </c>
      <c r="AD153" s="47">
        <f t="shared" si="31"/>
        <v>-66190</v>
      </c>
      <c r="AE153" s="48">
        <v>-3.7156982778897709</v>
      </c>
      <c r="AF153" s="49">
        <f t="shared" si="28"/>
        <v>2.1525114785829484</v>
      </c>
      <c r="AG153" s="49">
        <f>100*(AD153-AA153)/'A2. Public Sector Net Debt'!D333</f>
        <v>2.831288604033833</v>
      </c>
      <c r="AH153" s="50"/>
      <c r="AI153" s="70"/>
      <c r="AJ153" s="70"/>
      <c r="AK153" s="70"/>
      <c r="AL153" s="70"/>
      <c r="AM153" s="70"/>
      <c r="AN153" s="70"/>
      <c r="AO153" s="72"/>
    </row>
    <row r="154" spans="1:45" x14ac:dyDescent="0.55000000000000004">
      <c r="A154">
        <v>2014</v>
      </c>
      <c r="B154" s="8">
        <v>370437</v>
      </c>
      <c r="C154" s="8">
        <v>67301</v>
      </c>
      <c r="D154" s="8">
        <v>214902</v>
      </c>
      <c r="E154" s="8">
        <v>10343</v>
      </c>
      <c r="F154" s="41">
        <f t="shared" si="29"/>
        <v>67308</v>
      </c>
      <c r="G154" s="8">
        <v>72479</v>
      </c>
      <c r="H154" s="8">
        <v>56503</v>
      </c>
      <c r="I154" s="8">
        <v>802770</v>
      </c>
      <c r="J154" s="8">
        <v>785564</v>
      </c>
      <c r="K154" s="42">
        <f t="shared" si="26"/>
        <v>0</v>
      </c>
      <c r="L154" s="42">
        <v>42.177615846109077</v>
      </c>
      <c r="M154" s="77">
        <v>207179</v>
      </c>
      <c r="N154" s="77">
        <v>236487</v>
      </c>
      <c r="O154" s="77">
        <v>3886</v>
      </c>
      <c r="P154" s="77">
        <v>109120</v>
      </c>
      <c r="Q154" s="77">
        <v>74663</v>
      </c>
      <c r="R154" s="44">
        <f t="shared" si="32"/>
        <v>75012</v>
      </c>
      <c r="S154" s="77">
        <v>30890</v>
      </c>
      <c r="T154" s="77">
        <v>19128</v>
      </c>
      <c r="U154" s="77">
        <v>116</v>
      </c>
      <c r="V154" s="77">
        <v>706347</v>
      </c>
      <c r="W154" s="77">
        <v>680643</v>
      </c>
      <c r="X154" s="44">
        <f t="shared" si="27"/>
        <v>0</v>
      </c>
      <c r="Y154" s="45">
        <v>36.544315908497872</v>
      </c>
      <c r="Z154" s="47">
        <f t="shared" si="33"/>
        <v>-96423</v>
      </c>
      <c r="AA154" s="47">
        <f t="shared" si="33"/>
        <v>-104921</v>
      </c>
      <c r="AB154" s="49">
        <v>-5.6332999376112074</v>
      </c>
      <c r="AC154" s="47">
        <f t="shared" si="30"/>
        <v>-54834</v>
      </c>
      <c r="AD154" s="47">
        <f t="shared" si="31"/>
        <v>-67662</v>
      </c>
      <c r="AE154" s="48">
        <v>-3.6328317532109824</v>
      </c>
      <c r="AF154" s="49">
        <f t="shared" si="28"/>
        <v>2.000468184400225</v>
      </c>
      <c r="AG154" s="49">
        <f>100*(AD154-AA154)/'A2. Public Sector Net Debt'!D334</f>
        <v>2.5650416606715414</v>
      </c>
      <c r="AH154" s="50"/>
      <c r="AI154" s="70"/>
      <c r="AJ154" s="70"/>
      <c r="AK154" s="70"/>
      <c r="AL154" s="70"/>
      <c r="AM154" s="70"/>
      <c r="AN154" s="70"/>
      <c r="AO154" s="72"/>
    </row>
    <row r="155" spans="1:45" x14ac:dyDescent="0.55000000000000004">
      <c r="A155">
        <v>2015</v>
      </c>
      <c r="B155" s="8">
        <v>375061</v>
      </c>
      <c r="C155" s="8">
        <v>65819</v>
      </c>
      <c r="D155" s="8">
        <v>217626</v>
      </c>
      <c r="E155" s="8">
        <v>12934</v>
      </c>
      <c r="F155" s="41">
        <f t="shared" si="29"/>
        <v>70354</v>
      </c>
      <c r="G155" s="8">
        <v>64640</v>
      </c>
      <c r="H155" s="8">
        <v>52586</v>
      </c>
      <c r="I155" s="8">
        <v>806434</v>
      </c>
      <c r="J155" s="8">
        <v>792866</v>
      </c>
      <c r="K155" s="42">
        <f t="shared" si="26"/>
        <v>0</v>
      </c>
      <c r="L155" s="42">
        <v>41.371576940918395</v>
      </c>
      <c r="M155" s="77">
        <v>215787</v>
      </c>
      <c r="N155" s="77">
        <v>244533</v>
      </c>
      <c r="O155" s="77">
        <v>4470</v>
      </c>
      <c r="P155" s="77">
        <v>114173</v>
      </c>
      <c r="Q155" s="77">
        <v>76992</v>
      </c>
      <c r="R155" s="44">
        <f t="shared" si="32"/>
        <v>70324</v>
      </c>
      <c r="S155" s="77">
        <v>25468</v>
      </c>
      <c r="T155" s="77">
        <v>20504</v>
      </c>
      <c r="U155" s="77">
        <v>78</v>
      </c>
      <c r="V155" s="77">
        <v>726279</v>
      </c>
      <c r="W155" s="77">
        <v>706147</v>
      </c>
      <c r="X155" s="44">
        <f t="shared" si="27"/>
        <v>0</v>
      </c>
      <c r="Y155" s="45">
        <v>36.846598217225484</v>
      </c>
      <c r="Z155" s="47">
        <f t="shared" si="33"/>
        <v>-80155</v>
      </c>
      <c r="AA155" s="47">
        <f t="shared" si="33"/>
        <v>-86719</v>
      </c>
      <c r="AB155" s="49">
        <v>-4.5249787236929091</v>
      </c>
      <c r="AC155" s="47">
        <f t="shared" si="30"/>
        <v>-40983</v>
      </c>
      <c r="AD155" s="47">
        <f t="shared" si="31"/>
        <v>-54715</v>
      </c>
      <c r="AE155" s="48">
        <v>-2.8550169036411575</v>
      </c>
      <c r="AF155" s="49">
        <f t="shared" si="28"/>
        <v>1.6699618200517516</v>
      </c>
      <c r="AG155" s="49">
        <f>100*(AD155-AA155)/'A2. Public Sector Net Debt'!D335</f>
        <v>2.0637556302856979</v>
      </c>
      <c r="AH155" s="50"/>
      <c r="AI155" s="70"/>
      <c r="AJ155" s="70"/>
      <c r="AK155" s="70"/>
      <c r="AL155" s="70"/>
      <c r="AM155" s="70"/>
      <c r="AN155" s="70"/>
      <c r="AO155" s="72"/>
    </row>
    <row r="156" spans="1:45" x14ac:dyDescent="0.55000000000000004">
      <c r="A156">
        <v>2016</v>
      </c>
      <c r="B156" s="8">
        <v>383049</v>
      </c>
      <c r="C156" s="8">
        <v>66232</v>
      </c>
      <c r="D156" s="8">
        <v>219950</v>
      </c>
      <c r="E156" s="8">
        <v>15190</v>
      </c>
      <c r="F156" s="41">
        <f t="shared" si="29"/>
        <v>70012</v>
      </c>
      <c r="G156" s="8">
        <v>68403</v>
      </c>
      <c r="H156" s="8">
        <v>56229</v>
      </c>
      <c r="I156" s="8">
        <v>822836</v>
      </c>
      <c r="J156" s="8">
        <v>809218</v>
      </c>
      <c r="K156" s="42">
        <f t="shared" si="26"/>
        <v>0</v>
      </c>
      <c r="L156" s="42">
        <v>40.630634475521489</v>
      </c>
      <c r="M156" s="77">
        <v>229827</v>
      </c>
      <c r="N156" s="77">
        <v>255349</v>
      </c>
      <c r="O156" s="77">
        <v>4804</v>
      </c>
      <c r="P156" s="77">
        <v>121963</v>
      </c>
      <c r="Q156" s="77">
        <v>79455</v>
      </c>
      <c r="R156" s="44">
        <f t="shared" si="32"/>
        <v>70764</v>
      </c>
      <c r="S156" s="77">
        <v>25074</v>
      </c>
      <c r="T156" s="77">
        <v>18392</v>
      </c>
      <c r="U156" s="77">
        <v>46</v>
      </c>
      <c r="V156" s="77">
        <v>762162</v>
      </c>
      <c r="W156" s="77">
        <v>740758</v>
      </c>
      <c r="X156" s="44">
        <f t="shared" si="27"/>
        <v>0</v>
      </c>
      <c r="Y156" s="45">
        <v>37.19327490591948</v>
      </c>
      <c r="Z156" s="47">
        <f t="shared" si="33"/>
        <v>-60674</v>
      </c>
      <c r="AA156" s="47">
        <f t="shared" si="33"/>
        <v>-68460</v>
      </c>
      <c r="AB156" s="49">
        <v>-3.4373595696020125</v>
      </c>
      <c r="AC156" s="47">
        <f t="shared" si="30"/>
        <v>-17345</v>
      </c>
      <c r="AD156" s="47">
        <f t="shared" si="31"/>
        <v>-30669</v>
      </c>
      <c r="AE156" s="48">
        <v>-1.5398828606503669</v>
      </c>
      <c r="AF156" s="49">
        <f t="shared" si="28"/>
        <v>1.8974767089516456</v>
      </c>
      <c r="AG156" s="49">
        <f>100*(AD156-AA156)/'A2. Public Sector Net Debt'!D336</f>
        <v>2.3577466054088858</v>
      </c>
      <c r="AH156" s="50"/>
      <c r="AI156" s="70"/>
      <c r="AJ156" s="70"/>
      <c r="AK156" s="70"/>
      <c r="AL156" s="70"/>
      <c r="AM156" s="70"/>
      <c r="AN156" s="70"/>
      <c r="AO156" s="72"/>
    </row>
    <row r="157" spans="1:45" x14ac:dyDescent="0.55000000000000004">
      <c r="A157">
        <v>2017</v>
      </c>
      <c r="B157" s="8">
        <v>388563</v>
      </c>
      <c r="C157" s="8">
        <v>74551</v>
      </c>
      <c r="D157" s="8">
        <v>219750</v>
      </c>
      <c r="E157" s="8">
        <v>17721</v>
      </c>
      <c r="F157" s="41">
        <f t="shared" si="29"/>
        <v>73339</v>
      </c>
      <c r="G157" s="8">
        <v>73077</v>
      </c>
      <c r="H157" s="8">
        <v>61703</v>
      </c>
      <c r="I157" s="8">
        <v>847001</v>
      </c>
      <c r="J157" s="8">
        <v>834525</v>
      </c>
      <c r="K157" s="42">
        <f t="shared" si="26"/>
        <v>0</v>
      </c>
      <c r="L157" s="42">
        <v>40.073575665960135</v>
      </c>
      <c r="M157" s="77">
        <v>243610</v>
      </c>
      <c r="N157" s="77">
        <v>267829</v>
      </c>
      <c r="O157" s="77">
        <v>5381</v>
      </c>
      <c r="P157" s="77">
        <v>130449</v>
      </c>
      <c r="Q157" s="77">
        <v>80181</v>
      </c>
      <c r="R157" s="44">
        <f t="shared" si="32"/>
        <v>79544</v>
      </c>
      <c r="S157" s="77">
        <v>31367</v>
      </c>
      <c r="T157" s="77">
        <v>19795</v>
      </c>
      <c r="U157" s="77">
        <v>48</v>
      </c>
      <c r="V157" s="77">
        <v>806994</v>
      </c>
      <c r="W157" s="77">
        <v>779672</v>
      </c>
      <c r="X157" s="44">
        <f t="shared" si="27"/>
        <v>0</v>
      </c>
      <c r="Y157" s="45">
        <v>37.439555299877739</v>
      </c>
      <c r="Z157" s="47">
        <f t="shared" si="33"/>
        <v>-40007</v>
      </c>
      <c r="AA157" s="47">
        <f t="shared" si="33"/>
        <v>-54853</v>
      </c>
      <c r="AB157" s="49">
        <v>-2.634020366082396</v>
      </c>
      <c r="AC157" s="47">
        <f t="shared" si="30"/>
        <v>1703</v>
      </c>
      <c r="AD157" s="47">
        <f t="shared" si="31"/>
        <v>-12993</v>
      </c>
      <c r="AE157" s="48">
        <v>-0.62391895824309651</v>
      </c>
      <c r="AF157" s="49">
        <f t="shared" si="28"/>
        <v>2.0101014078392994</v>
      </c>
      <c r="AG157" s="49">
        <f>100*(AD157-AA157)/'A2. Public Sector Net Debt'!D337</f>
        <v>2.4759868901640147</v>
      </c>
      <c r="AH157" s="50"/>
      <c r="AI157" s="70"/>
      <c r="AJ157" s="70"/>
      <c r="AK157" s="70"/>
      <c r="AL157" s="70"/>
      <c r="AM157" s="70"/>
      <c r="AN157" s="70"/>
      <c r="AO157" s="72"/>
    </row>
    <row r="158" spans="1:45" x14ac:dyDescent="0.55000000000000004">
      <c r="A158">
        <v>2018</v>
      </c>
      <c r="B158" s="8">
        <v>398542</v>
      </c>
      <c r="C158" s="8">
        <v>71174</v>
      </c>
      <c r="D158" s="8">
        <v>226115</v>
      </c>
      <c r="E158" s="8">
        <v>19972</v>
      </c>
      <c r="F158" s="41">
        <f t="shared" si="29"/>
        <v>77444</v>
      </c>
      <c r="G158" s="8">
        <v>71724</v>
      </c>
      <c r="H158" s="8">
        <v>58794</v>
      </c>
      <c r="I158" s="8">
        <v>864971</v>
      </c>
      <c r="J158" s="8">
        <v>851059</v>
      </c>
      <c r="K158" s="42">
        <f t="shared" si="26"/>
        <v>0</v>
      </c>
      <c r="L158" s="42">
        <v>39.541765475509038</v>
      </c>
      <c r="M158" s="77">
        <v>250348</v>
      </c>
      <c r="N158" s="77">
        <v>276480</v>
      </c>
      <c r="O158" s="77">
        <v>5352</v>
      </c>
      <c r="P158" s="77">
        <v>135378</v>
      </c>
      <c r="Q158" s="77">
        <v>76041</v>
      </c>
      <c r="R158" s="44">
        <f>V158-M158-N158-O158-P158-Q158</f>
        <v>78389</v>
      </c>
      <c r="S158" s="77">
        <v>28390</v>
      </c>
      <c r="T158" s="77">
        <v>21070</v>
      </c>
      <c r="U158" s="77">
        <v>54</v>
      </c>
      <c r="V158" s="77">
        <v>821988</v>
      </c>
      <c r="W158" s="77">
        <v>799148</v>
      </c>
      <c r="X158" s="44">
        <f t="shared" si="27"/>
        <v>0</v>
      </c>
      <c r="Y158" s="45">
        <v>37.129884997658323</v>
      </c>
      <c r="Z158" s="47">
        <f t="shared" si="33"/>
        <v>-42983</v>
      </c>
      <c r="AA158" s="47">
        <f t="shared" si="33"/>
        <v>-51911</v>
      </c>
      <c r="AB158" s="49">
        <v>-2.4118804778507124</v>
      </c>
      <c r="AC158" s="47">
        <f t="shared" si="30"/>
        <v>351</v>
      </c>
      <c r="AD158" s="47">
        <f t="shared" si="31"/>
        <v>-14241</v>
      </c>
      <c r="AE158" s="48">
        <v>-0.66166303644838276</v>
      </c>
      <c r="AF158" s="49">
        <f t="shared" si="28"/>
        <v>1.7502174414023295</v>
      </c>
      <c r="AG158" s="49">
        <f>100*(AD158-AA158)/'A2. Public Sector Net Debt'!D338</f>
        <v>2.1592849539625774</v>
      </c>
      <c r="AH158" s="50"/>
      <c r="AI158" s="70"/>
      <c r="AJ158" s="70"/>
      <c r="AK158" s="70"/>
      <c r="AL158" s="70"/>
      <c r="AM158" s="70"/>
      <c r="AN158" s="70"/>
      <c r="AO158" s="72"/>
      <c r="AR158" s="70"/>
    </row>
    <row r="159" spans="1:45" x14ac:dyDescent="0.55000000000000004">
      <c r="A159">
        <v>2019</v>
      </c>
      <c r="B159" s="8">
        <v>426210</v>
      </c>
      <c r="C159" s="8">
        <v>72244</v>
      </c>
      <c r="D159" s="8">
        <v>225202</v>
      </c>
      <c r="E159" s="8">
        <v>22154</v>
      </c>
      <c r="F159" s="41">
        <f t="shared" si="29"/>
        <v>79779</v>
      </c>
      <c r="G159" s="8">
        <v>66104</v>
      </c>
      <c r="H159" s="8">
        <v>54040</v>
      </c>
      <c r="I159" s="8">
        <v>891693</v>
      </c>
      <c r="J159" s="8">
        <v>878531</v>
      </c>
      <c r="K159" s="42">
        <f>I159-G159-F159-E159-D159-C159-B159</f>
        <v>0</v>
      </c>
      <c r="L159" s="42">
        <v>39.326860708145006</v>
      </c>
      <c r="M159" s="77">
        <v>253018</v>
      </c>
      <c r="N159" s="77">
        <v>284886</v>
      </c>
      <c r="O159" s="77">
        <v>5164</v>
      </c>
      <c r="P159" s="77">
        <v>143952</v>
      </c>
      <c r="Q159" s="77">
        <v>77731</v>
      </c>
      <c r="R159" s="44">
        <f>V159-M159-N159-O159-P159-Q159</f>
        <v>81977</v>
      </c>
      <c r="S159" s="77">
        <v>28811</v>
      </c>
      <c r="T159" s="77">
        <v>22091</v>
      </c>
      <c r="U159" s="77">
        <v>1890</v>
      </c>
      <c r="V159" s="77">
        <v>846728</v>
      </c>
      <c r="W159" s="77">
        <v>826812</v>
      </c>
      <c r="X159" s="44">
        <f>V159-R159-Q159-P159-O159-N159-M159</f>
        <v>0</v>
      </c>
      <c r="Y159" s="45">
        <v>37.011693788634425</v>
      </c>
      <c r="Z159" s="47">
        <f t="shared" si="33"/>
        <v>-44965</v>
      </c>
      <c r="AA159" s="47">
        <f t="shared" si="33"/>
        <v>-51719</v>
      </c>
      <c r="AB159" s="49">
        <v>-2.3151669195105824</v>
      </c>
      <c r="AC159" s="47">
        <f t="shared" si="30"/>
        <v>-7672</v>
      </c>
      <c r="AD159" s="47">
        <f t="shared" si="31"/>
        <v>-21660</v>
      </c>
      <c r="AE159" s="48">
        <v>-0.96959561237841441</v>
      </c>
      <c r="AF159" s="49">
        <f t="shared" si="28"/>
        <v>1.345571307132168</v>
      </c>
      <c r="AG159" s="49">
        <f>100*(AD159-AA159)/'A2. Public Sector Net Debt'!D339</f>
        <v>1.671291691246666</v>
      </c>
      <c r="AH159" s="50"/>
      <c r="AI159" s="70"/>
      <c r="AJ159" s="70"/>
      <c r="AK159" s="70"/>
      <c r="AL159" s="70"/>
      <c r="AM159" s="70"/>
      <c r="AN159" s="70"/>
      <c r="AO159" s="72"/>
    </row>
    <row r="160" spans="1:45" x14ac:dyDescent="0.55000000000000004">
      <c r="A160">
        <v>2020</v>
      </c>
      <c r="B160" s="8">
        <v>475532</v>
      </c>
      <c r="C160" s="8">
        <v>74864</v>
      </c>
      <c r="D160" s="8">
        <v>239351</v>
      </c>
      <c r="E160" s="8">
        <v>120632</v>
      </c>
      <c r="F160" s="41">
        <f t="shared" si="29"/>
        <v>106741</v>
      </c>
      <c r="G160" s="8">
        <v>54813</v>
      </c>
      <c r="H160" s="8">
        <v>44063</v>
      </c>
      <c r="I160" s="8">
        <v>1071933</v>
      </c>
      <c r="J160" s="8">
        <v>1060037</v>
      </c>
      <c r="K160" s="42">
        <f>I160-G160-F160-E160-D160-C160-B160</f>
        <v>0</v>
      </c>
      <c r="L160" s="42">
        <v>50.394297846527145</v>
      </c>
      <c r="M160" s="77">
        <v>251499</v>
      </c>
      <c r="N160" s="77">
        <v>248361</v>
      </c>
      <c r="O160" s="77">
        <v>5252</v>
      </c>
      <c r="P160" s="77">
        <v>143608</v>
      </c>
      <c r="Q160" s="77">
        <v>77680</v>
      </c>
      <c r="R160" s="44">
        <f>V160-M160-N160-O160-P160-Q160</f>
        <v>82095</v>
      </c>
      <c r="S160" s="77">
        <v>28466</v>
      </c>
      <c r="T160" s="77">
        <v>21456</v>
      </c>
      <c r="U160" s="77">
        <v>48</v>
      </c>
      <c r="V160" s="77">
        <v>808495</v>
      </c>
      <c r="W160" s="77">
        <v>786915</v>
      </c>
      <c r="X160" s="44">
        <f>V160-R160-Q160-P160-O160-N160-M160</f>
        <v>0</v>
      </c>
      <c r="Y160" s="45">
        <v>37.410042187112253</v>
      </c>
      <c r="Z160" s="47">
        <f t="shared" si="33"/>
        <v>-263438</v>
      </c>
      <c r="AA160" s="47">
        <f t="shared" si="33"/>
        <v>-273122</v>
      </c>
      <c r="AB160" s="49">
        <v>-12.984255659414895</v>
      </c>
      <c r="AC160" s="47">
        <f t="shared" si="30"/>
        <v>-237091</v>
      </c>
      <c r="AD160" s="47">
        <f t="shared" si="31"/>
        <v>-250563</v>
      </c>
      <c r="AE160" s="48">
        <v>-11.91179784415014</v>
      </c>
      <c r="AF160" s="49">
        <f t="shared" si="28"/>
        <v>1.0724578152647553</v>
      </c>
      <c r="AG160" s="49">
        <f>100*(AD160-AA160)/'A2. Public Sector Net Debt'!D340</f>
        <v>1.2277868759221735</v>
      </c>
      <c r="AH160" s="50"/>
      <c r="AI160" s="70"/>
      <c r="AJ160" s="70"/>
      <c r="AK160" s="70"/>
      <c r="AL160" s="70"/>
      <c r="AM160" s="70"/>
      <c r="AN160" s="70"/>
      <c r="AO160" s="72"/>
    </row>
    <row r="161" spans="1:41" x14ac:dyDescent="0.55000000000000004">
      <c r="A161">
        <v>2021</v>
      </c>
      <c r="B161" s="8">
        <v>508089</v>
      </c>
      <c r="C161" s="8">
        <v>80401</v>
      </c>
      <c r="D161" s="8">
        <v>246708</v>
      </c>
      <c r="E161" s="8">
        <v>72873</v>
      </c>
      <c r="F161" s="41">
        <f t="shared" si="29"/>
        <v>80523</v>
      </c>
      <c r="G161" s="8">
        <v>74706</v>
      </c>
      <c r="H161" s="8">
        <v>62922</v>
      </c>
      <c r="I161" s="8">
        <v>1063300</v>
      </c>
      <c r="J161" s="8">
        <v>1050772</v>
      </c>
      <c r="K161" s="42">
        <f>I161-G161-F161-E161-D161-C161-B161</f>
        <v>0</v>
      </c>
      <c r="L161" s="42">
        <v>45.977596919576442</v>
      </c>
      <c r="M161" s="77">
        <v>297480</v>
      </c>
      <c r="N161" s="77">
        <v>283869</v>
      </c>
      <c r="O161" s="77">
        <v>6023</v>
      </c>
      <c r="P161" s="77">
        <v>156208</v>
      </c>
      <c r="Q161" s="77">
        <v>80843</v>
      </c>
      <c r="R161" s="44">
        <f>V161-M161-N161-O161-P161-Q161</f>
        <v>84447</v>
      </c>
      <c r="S161" s="77">
        <v>29127</v>
      </c>
      <c r="T161" s="77">
        <v>22935</v>
      </c>
      <c r="U161" s="77">
        <v>274</v>
      </c>
      <c r="V161" s="77">
        <v>908870</v>
      </c>
      <c r="W161" s="77">
        <v>887568</v>
      </c>
      <c r="X161" s="44">
        <f>V161-R161-Q161-P161-O161-N161-M161</f>
        <v>0</v>
      </c>
      <c r="Y161" s="45">
        <v>38.836440010501441</v>
      </c>
      <c r="Z161" s="47">
        <f t="shared" si="33"/>
        <v>-154430</v>
      </c>
      <c r="AA161" s="47">
        <f t="shared" si="33"/>
        <v>-163204</v>
      </c>
      <c r="AB161" s="49">
        <v>-7.141156909074998</v>
      </c>
      <c r="AC161" s="47">
        <f t="shared" si="30"/>
        <v>-108851</v>
      </c>
      <c r="AD161" s="47">
        <f t="shared" si="31"/>
        <v>-123491</v>
      </c>
      <c r="AE161" s="48">
        <v>-5.4034742277063099</v>
      </c>
      <c r="AF161" s="49">
        <f t="shared" si="28"/>
        <v>1.7376826813686881</v>
      </c>
      <c r="AG161" s="49">
        <f>100*(AD161-AA161)/'A2. Public Sector Net Debt'!D341</f>
        <v>1.8450472516633674</v>
      </c>
      <c r="AH161" s="50"/>
      <c r="AI161" s="70"/>
      <c r="AJ161" s="70"/>
      <c r="AK161" s="70"/>
      <c r="AL161" s="70"/>
      <c r="AM161" s="70"/>
      <c r="AN161" s="70"/>
      <c r="AO161" s="72"/>
    </row>
    <row r="162" spans="1:41" x14ac:dyDescent="0.55000000000000004">
      <c r="A162">
        <v>2022</v>
      </c>
      <c r="B162" s="8">
        <v>529344</v>
      </c>
      <c r="C162" s="8">
        <v>85394</v>
      </c>
      <c r="D162" s="8">
        <v>257282</v>
      </c>
      <c r="E162" s="8">
        <v>41913</v>
      </c>
      <c r="F162" s="41">
        <f t="shared" si="29"/>
        <v>78623</v>
      </c>
      <c r="G162" s="8">
        <v>139509</v>
      </c>
      <c r="H162" s="8">
        <v>122419</v>
      </c>
      <c r="I162" s="8">
        <v>1132065</v>
      </c>
      <c r="J162" s="8">
        <v>1114231</v>
      </c>
      <c r="K162" s="42">
        <f>I162-G162-F162-E162-D162-C162-B162</f>
        <v>0</v>
      </c>
      <c r="L162" s="42">
        <v>44.103018174276094</v>
      </c>
      <c r="M162" s="77">
        <v>337523</v>
      </c>
      <c r="N162" s="77">
        <v>323062</v>
      </c>
      <c r="O162" s="77">
        <v>6808</v>
      </c>
      <c r="P162" s="77">
        <v>178442</v>
      </c>
      <c r="Q162" s="77">
        <v>89013</v>
      </c>
      <c r="R162" s="44">
        <f>V162-M162-N162-O162-P162-Q162</f>
        <v>98200</v>
      </c>
      <c r="S162" s="77">
        <v>41024</v>
      </c>
      <c r="T162" s="77">
        <v>29318</v>
      </c>
      <c r="U162" s="77">
        <v>1590</v>
      </c>
      <c r="V162" s="77">
        <v>1033048</v>
      </c>
      <c r="W162" s="77">
        <v>1005286</v>
      </c>
      <c r="X162" s="44">
        <f>V162-R162-Q162-P162-O162-N162-M162</f>
        <v>0</v>
      </c>
      <c r="Y162" s="45">
        <v>39.790803458479722</v>
      </c>
      <c r="Z162" s="47">
        <f t="shared" si="33"/>
        <v>-99017</v>
      </c>
      <c r="AA162" s="47">
        <f t="shared" si="33"/>
        <v>-108945</v>
      </c>
      <c r="AB162" s="49">
        <v>-4.3122147157963733</v>
      </c>
      <c r="AC162" s="47">
        <f t="shared" si="30"/>
        <v>-532</v>
      </c>
      <c r="AD162" s="47">
        <f t="shared" si="31"/>
        <v>-17434</v>
      </c>
      <c r="AE162" s="48">
        <v>-0.69006518293812447</v>
      </c>
      <c r="AF162" s="49">
        <f t="shared" si="28"/>
        <v>3.6221495328582489</v>
      </c>
      <c r="AG162" s="49">
        <f>100*(AD162-AA162)/'A2. Public Sector Net Debt'!D342</f>
        <v>3.869858147630663</v>
      </c>
    </row>
    <row r="163" spans="1:41" x14ac:dyDescent="0.55000000000000004">
      <c r="A163">
        <v>2023</v>
      </c>
      <c r="B163" s="8">
        <v>563374</v>
      </c>
      <c r="C163" s="8">
        <v>99191</v>
      </c>
      <c r="D163" s="8">
        <v>271244</v>
      </c>
      <c r="E163" s="8">
        <v>55777</v>
      </c>
      <c r="F163" s="41">
        <f t="shared" si="29"/>
        <v>108665</v>
      </c>
      <c r="G163" s="8">
        <v>152931</v>
      </c>
      <c r="H163" s="8">
        <v>127471</v>
      </c>
      <c r="I163" s="8">
        <v>1251182</v>
      </c>
      <c r="J163" s="8">
        <v>1224978</v>
      </c>
      <c r="K163" s="42">
        <f t="shared" ref="K163:K164" si="34">I163-G163-F163-E163-D163-C163-B163</f>
        <v>0</v>
      </c>
      <c r="L163" s="42">
        <v>45.182383348978398</v>
      </c>
      <c r="M163" s="77">
        <v>379178</v>
      </c>
      <c r="N163" s="77">
        <v>333977</v>
      </c>
      <c r="O163" s="77">
        <v>7525</v>
      </c>
      <c r="P163" s="77">
        <v>180922</v>
      </c>
      <c r="Q163" s="77">
        <v>97991</v>
      </c>
      <c r="R163" s="44">
        <f t="shared" ref="R163:R164" si="35">V163-M163-N163-O163-P163-Q163</f>
        <v>120906</v>
      </c>
      <c r="S163" s="77">
        <v>60346</v>
      </c>
      <c r="T163" s="77">
        <v>40734</v>
      </c>
      <c r="U163" s="77">
        <v>814</v>
      </c>
      <c r="V163" s="77">
        <v>1120499</v>
      </c>
      <c r="W163" s="77">
        <v>1083449</v>
      </c>
      <c r="X163" s="44">
        <f t="shared" ref="X163:X164" si="36">V163-R163-Q163-P163-O163-N163-M163</f>
        <v>0</v>
      </c>
      <c r="Y163" s="45">
        <v>39.962193653328711</v>
      </c>
      <c r="Z163" s="47">
        <f t="shared" si="33"/>
        <v>-130683</v>
      </c>
      <c r="AA163" s="47">
        <f t="shared" si="33"/>
        <v>-141529</v>
      </c>
      <c r="AB163" s="49">
        <v>-5.2201896956496885</v>
      </c>
      <c r="AC163" s="47">
        <f t="shared" si="30"/>
        <v>-38098</v>
      </c>
      <c r="AD163" s="47">
        <f t="shared" si="31"/>
        <v>-55606</v>
      </c>
      <c r="AE163" s="48">
        <v>-2.0509850858572913</v>
      </c>
      <c r="AF163" s="49">
        <f t="shared" si="28"/>
        <v>3.1692046097923972</v>
      </c>
      <c r="AG163" s="49">
        <f>100*(AD163-AA163)/'A2. Public Sector Net Debt'!D343</f>
        <v>3.4351900382967138</v>
      </c>
    </row>
    <row r="164" spans="1:41" x14ac:dyDescent="0.55000000000000004">
      <c r="A164">
        <v>2024</v>
      </c>
      <c r="B164" s="8">
        <v>598959</v>
      </c>
      <c r="C164" s="8">
        <v>108257</v>
      </c>
      <c r="D164" s="8">
        <v>290738</v>
      </c>
      <c r="E164" s="8">
        <v>36242</v>
      </c>
      <c r="F164" s="41">
        <f t="shared" si="29"/>
        <v>110045</v>
      </c>
      <c r="G164" s="8">
        <v>133530</v>
      </c>
      <c r="H164" s="8">
        <v>122640</v>
      </c>
      <c r="I164" s="8">
        <v>1277771</v>
      </c>
      <c r="J164" s="8">
        <v>1266571</v>
      </c>
      <c r="K164" s="42">
        <f t="shared" si="34"/>
        <v>0</v>
      </c>
      <c r="L164" s="42">
        <v>44.42567123198301</v>
      </c>
      <c r="M164" s="77">
        <v>408901</v>
      </c>
      <c r="N164" s="77">
        <v>344029</v>
      </c>
      <c r="O164" s="77">
        <v>8160</v>
      </c>
      <c r="P164" s="77">
        <v>173066</v>
      </c>
      <c r="Q164" s="77">
        <v>86877</v>
      </c>
      <c r="R164" s="44">
        <f t="shared" si="35"/>
        <v>117069</v>
      </c>
      <c r="S164" s="77">
        <v>51516</v>
      </c>
      <c r="T164" s="77">
        <v>43070</v>
      </c>
      <c r="U164" s="77">
        <v>384</v>
      </c>
      <c r="V164" s="77">
        <v>1138102</v>
      </c>
      <c r="W164" s="77">
        <v>1122679</v>
      </c>
      <c r="X164" s="44">
        <f t="shared" si="36"/>
        <v>0</v>
      </c>
      <c r="Y164" s="45">
        <v>39.378580555729961</v>
      </c>
      <c r="Z164" s="47">
        <f t="shared" si="33"/>
        <v>-139669</v>
      </c>
      <c r="AA164" s="47">
        <f t="shared" si="33"/>
        <v>-143892</v>
      </c>
      <c r="AB164" s="49">
        <v>-5.0470906762530472</v>
      </c>
      <c r="AC164" s="47">
        <f t="shared" si="30"/>
        <v>-57655</v>
      </c>
      <c r="AD164" s="47">
        <f t="shared" si="31"/>
        <v>-64706</v>
      </c>
      <c r="AE164" s="48">
        <v>-2.2695983744588282</v>
      </c>
      <c r="AF164" s="49">
        <f t="shared" si="28"/>
        <v>2.777492301794219</v>
      </c>
      <c r="AG164" s="49">
        <f>100*(AD164-AA164)/'A2. Public Sector Net Debt'!D344</f>
        <v>2.9375202871266008</v>
      </c>
    </row>
    <row r="165" spans="1:41" x14ac:dyDescent="0.55000000000000004">
      <c r="B165" s="8"/>
      <c r="C165" s="8"/>
      <c r="D165" s="8"/>
      <c r="E165" s="8"/>
      <c r="F165" s="41"/>
      <c r="G165" s="8"/>
      <c r="H165" s="8"/>
      <c r="I165" s="8"/>
      <c r="J165" s="8"/>
      <c r="K165" s="42"/>
      <c r="L165" s="42"/>
      <c r="M165" s="77"/>
      <c r="N165" s="77"/>
      <c r="O165" s="77"/>
      <c r="P165" s="77"/>
      <c r="Q165" s="77"/>
      <c r="R165" s="44"/>
      <c r="S165" s="77"/>
      <c r="T165" s="77"/>
      <c r="U165" s="77"/>
      <c r="V165" s="77"/>
      <c r="W165" s="77"/>
      <c r="Y165" s="44"/>
      <c r="Z165" s="47"/>
      <c r="AA165" s="47"/>
      <c r="AB165" s="48"/>
      <c r="AC165" s="47"/>
      <c r="AD165" s="47"/>
      <c r="AE165" s="48"/>
      <c r="AF165" s="48"/>
      <c r="AG165" s="48"/>
    </row>
    <row r="166" spans="1:41" x14ac:dyDescent="0.55000000000000004">
      <c r="B166" s="8"/>
      <c r="C166" s="8"/>
      <c r="D166" s="8"/>
      <c r="E166" s="8"/>
      <c r="F166" s="41"/>
      <c r="G166" s="8"/>
      <c r="H166" s="8"/>
      <c r="I166" s="8"/>
      <c r="J166" s="8"/>
      <c r="K166" s="42"/>
      <c r="L166" s="42"/>
      <c r="M166" s="77"/>
      <c r="N166" s="77"/>
      <c r="O166" s="77"/>
      <c r="P166" s="77"/>
      <c r="Q166" s="77"/>
      <c r="R166" s="44"/>
      <c r="S166" s="77"/>
      <c r="T166" s="77"/>
      <c r="U166" s="77"/>
      <c r="V166" s="77"/>
      <c r="W166" s="77"/>
      <c r="Y166" s="44"/>
      <c r="Z166" s="47"/>
      <c r="AA166" s="47"/>
      <c r="AB166" s="48"/>
      <c r="AC166" s="47"/>
      <c r="AD166" s="47"/>
      <c r="AE166" s="48"/>
      <c r="AF166" s="48"/>
      <c r="AG166" s="48"/>
      <c r="AI166" s="70"/>
      <c r="AJ166" s="70"/>
    </row>
    <row r="167" spans="1:41" x14ac:dyDescent="0.55000000000000004">
      <c r="B167" s="8"/>
      <c r="C167" s="8"/>
      <c r="D167" s="8"/>
      <c r="E167" s="8"/>
      <c r="F167" s="41"/>
      <c r="G167" s="8"/>
      <c r="H167" s="8"/>
      <c r="I167" s="8"/>
      <c r="J167" s="8"/>
      <c r="K167" s="42"/>
      <c r="L167" s="42"/>
      <c r="M167" s="77"/>
      <c r="N167" s="77"/>
      <c r="O167" s="77"/>
      <c r="P167" s="77"/>
      <c r="Q167" s="77"/>
      <c r="R167" s="44"/>
      <c r="S167" s="77"/>
      <c r="T167" s="77"/>
      <c r="U167" s="77"/>
      <c r="V167" s="77"/>
      <c r="W167" s="77"/>
      <c r="Y167" s="44"/>
      <c r="Z167" s="47"/>
      <c r="AA167" s="47"/>
      <c r="AB167" s="48"/>
      <c r="AC167" s="47"/>
      <c r="AD167" s="47"/>
      <c r="AE167" s="48"/>
      <c r="AF167" s="48"/>
      <c r="AG167" s="48"/>
    </row>
    <row r="168" spans="1:41" x14ac:dyDescent="0.55000000000000004">
      <c r="B168" s="8"/>
      <c r="C168" s="8"/>
      <c r="D168" s="8"/>
      <c r="E168" s="8"/>
      <c r="F168" s="41"/>
      <c r="G168" s="8"/>
      <c r="H168" s="8"/>
      <c r="I168" s="8"/>
      <c r="J168" s="8"/>
      <c r="K168" s="42"/>
      <c r="L168" s="42"/>
      <c r="M168" s="77"/>
      <c r="N168" s="77"/>
      <c r="O168" s="77"/>
      <c r="P168" s="77"/>
      <c r="Q168" s="77"/>
      <c r="R168" s="44"/>
      <c r="S168" s="77"/>
      <c r="T168" s="77"/>
      <c r="U168" s="77"/>
      <c r="V168" s="77"/>
      <c r="W168" s="77"/>
      <c r="Y168" s="44"/>
      <c r="Z168" s="47"/>
      <c r="AA168" s="47"/>
      <c r="AB168" s="48"/>
      <c r="AC168" s="47"/>
      <c r="AD168" s="47"/>
      <c r="AE168" s="48"/>
      <c r="AF168" s="48"/>
      <c r="AG168" s="48"/>
    </row>
    <row r="169" spans="1:41" x14ac:dyDescent="0.55000000000000004">
      <c r="B169" s="8"/>
      <c r="C169" s="8"/>
      <c r="D169" s="8"/>
      <c r="E169" s="8"/>
      <c r="F169" s="41"/>
      <c r="G169" s="8"/>
      <c r="H169" s="8"/>
      <c r="I169" s="8"/>
      <c r="J169" s="8"/>
      <c r="K169" s="42"/>
      <c r="L169" s="42"/>
      <c r="M169" s="77"/>
      <c r="N169" s="77"/>
      <c r="O169" s="77"/>
      <c r="P169" s="77"/>
      <c r="Q169" s="77"/>
      <c r="R169" s="44"/>
      <c r="S169" s="77"/>
      <c r="T169" s="77"/>
      <c r="U169" s="77"/>
      <c r="V169" s="77"/>
      <c r="W169" s="77"/>
      <c r="Y169" s="44"/>
      <c r="Z169" s="47"/>
      <c r="AA169" s="47"/>
      <c r="AB169" s="48"/>
      <c r="AC169" s="47"/>
      <c r="AD169" s="47"/>
      <c r="AE169" s="48"/>
      <c r="AF169" s="48"/>
      <c r="AG169" s="48"/>
    </row>
    <row r="170" spans="1:41" x14ac:dyDescent="0.55000000000000004">
      <c r="B170" s="8"/>
      <c r="C170" s="8"/>
      <c r="D170" s="8"/>
      <c r="E170" s="8"/>
      <c r="F170" s="41"/>
      <c r="G170" s="8"/>
      <c r="H170" s="8"/>
      <c r="I170" s="8"/>
      <c r="J170" s="8"/>
      <c r="K170" s="42"/>
      <c r="L170" s="42"/>
      <c r="M170" s="77"/>
      <c r="N170" s="77"/>
      <c r="O170" s="77"/>
      <c r="P170" s="77"/>
      <c r="Q170" s="77"/>
      <c r="R170" s="44"/>
      <c r="S170" s="77"/>
      <c r="T170" s="77"/>
      <c r="U170" s="77"/>
      <c r="V170" s="77"/>
      <c r="W170" s="77"/>
      <c r="Y170" s="44"/>
      <c r="Z170" s="47"/>
      <c r="AA170" s="47"/>
      <c r="AB170" s="48"/>
      <c r="AC170" s="47"/>
      <c r="AD170" s="47"/>
      <c r="AE170" s="48"/>
      <c r="AF170" s="48"/>
      <c r="AG170" s="48"/>
    </row>
    <row r="171" spans="1:41" x14ac:dyDescent="0.55000000000000004">
      <c r="B171" s="8"/>
      <c r="C171" s="8"/>
      <c r="D171" s="8"/>
      <c r="E171" s="8"/>
      <c r="F171" s="41"/>
      <c r="G171" s="8"/>
      <c r="H171" s="8"/>
      <c r="I171" s="8"/>
      <c r="J171" s="8"/>
      <c r="K171" s="42"/>
      <c r="L171" s="42"/>
      <c r="M171" s="77"/>
      <c r="N171" s="77"/>
      <c r="O171" s="77"/>
      <c r="P171" s="77"/>
      <c r="Q171" s="77"/>
      <c r="R171" s="44"/>
      <c r="S171" s="77"/>
      <c r="T171" s="77"/>
      <c r="U171" s="77"/>
      <c r="V171" s="77"/>
      <c r="W171" s="77"/>
      <c r="Y171" s="44"/>
      <c r="Z171" s="47"/>
      <c r="AA171" s="47"/>
      <c r="AB171" s="48"/>
      <c r="AC171" s="47"/>
      <c r="AD171" s="47"/>
      <c r="AE171" s="48"/>
      <c r="AF171" s="48"/>
      <c r="AG171" s="48"/>
    </row>
    <row r="172" spans="1:41" x14ac:dyDescent="0.55000000000000004">
      <c r="B172" s="8"/>
      <c r="C172" s="8"/>
      <c r="D172" s="8"/>
      <c r="E172" s="8"/>
      <c r="F172" s="41"/>
      <c r="G172" s="8"/>
      <c r="H172" s="8"/>
      <c r="I172" s="8"/>
      <c r="J172" s="8"/>
      <c r="K172" s="42"/>
      <c r="L172" s="42"/>
      <c r="M172" s="77"/>
      <c r="N172" s="77"/>
      <c r="O172" s="77"/>
      <c r="P172" s="77"/>
      <c r="Q172" s="77"/>
      <c r="R172" s="44"/>
      <c r="S172" s="77"/>
      <c r="T172" s="77"/>
      <c r="U172" s="77"/>
      <c r="V172" s="77"/>
      <c r="W172" s="77"/>
      <c r="Y172" s="44"/>
      <c r="Z172" s="47"/>
      <c r="AA172" s="47"/>
      <c r="AB172" s="48"/>
      <c r="AC172" s="47"/>
      <c r="AD172" s="47"/>
      <c r="AE172" s="48"/>
      <c r="AF172" s="48"/>
      <c r="AG172" s="48"/>
    </row>
    <row r="173" spans="1:41" x14ac:dyDescent="0.55000000000000004">
      <c r="B173" s="8"/>
      <c r="C173" s="8"/>
      <c r="D173" s="8"/>
      <c r="E173" s="8"/>
      <c r="F173" s="41"/>
      <c r="G173" s="8"/>
      <c r="H173" s="8"/>
      <c r="I173" s="8"/>
      <c r="J173" s="8"/>
      <c r="K173" s="42"/>
      <c r="L173" s="42"/>
      <c r="M173" s="77"/>
      <c r="N173" s="77"/>
      <c r="O173" s="77"/>
      <c r="P173" s="77"/>
      <c r="Q173" s="77"/>
      <c r="R173" s="44"/>
      <c r="S173" s="77"/>
      <c r="T173" s="77"/>
      <c r="U173" s="77"/>
      <c r="V173" s="77"/>
      <c r="W173" s="77"/>
      <c r="Y173" s="44"/>
      <c r="Z173" s="47"/>
      <c r="AA173" s="47"/>
      <c r="AB173" s="48"/>
      <c r="AC173" s="47"/>
      <c r="AD173" s="47"/>
      <c r="AE173" s="48"/>
      <c r="AF173" s="48"/>
      <c r="AG173" s="48"/>
    </row>
    <row r="174" spans="1:41" x14ac:dyDescent="0.55000000000000004">
      <c r="B174" s="8"/>
      <c r="C174" s="8"/>
      <c r="D174" s="8"/>
      <c r="E174" s="8"/>
      <c r="F174" s="41"/>
      <c r="G174" s="8"/>
      <c r="H174" s="8"/>
      <c r="I174" s="8"/>
      <c r="J174" s="8"/>
      <c r="K174" s="42"/>
      <c r="L174" s="42"/>
      <c r="M174" s="77"/>
      <c r="N174" s="77"/>
      <c r="O174" s="77"/>
      <c r="P174" s="77"/>
      <c r="Q174" s="77"/>
      <c r="R174" s="44"/>
      <c r="S174" s="77"/>
      <c r="T174" s="77"/>
      <c r="U174" s="77"/>
      <c r="V174" s="77"/>
      <c r="W174" s="77"/>
      <c r="Y174" s="44"/>
      <c r="Z174" s="47"/>
      <c r="AA174" s="47"/>
      <c r="AB174" s="48"/>
      <c r="AC174" s="47"/>
      <c r="AD174" s="47"/>
      <c r="AE174" s="48"/>
      <c r="AF174" s="48"/>
      <c r="AG174" s="48"/>
    </row>
    <row r="175" spans="1:41" x14ac:dyDescent="0.55000000000000004">
      <c r="B175" s="8"/>
      <c r="C175" s="8"/>
      <c r="D175" s="8"/>
      <c r="E175" s="8"/>
      <c r="F175" s="41"/>
      <c r="G175" s="8"/>
      <c r="H175" s="8"/>
      <c r="I175" s="8"/>
      <c r="J175" s="8"/>
      <c r="K175" s="42"/>
      <c r="L175" s="42"/>
      <c r="M175" s="77"/>
      <c r="N175" s="77"/>
      <c r="O175" s="77"/>
      <c r="P175" s="77"/>
      <c r="Q175" s="77"/>
      <c r="R175" s="44"/>
      <c r="S175" s="77"/>
      <c r="T175" s="77"/>
      <c r="U175" s="77"/>
      <c r="V175" s="77"/>
      <c r="W175" s="77"/>
      <c r="Y175" s="44"/>
      <c r="Z175" s="47"/>
      <c r="AA175" s="47"/>
      <c r="AB175" s="48"/>
      <c r="AC175" s="47"/>
      <c r="AD175" s="47"/>
      <c r="AE175" s="48"/>
      <c r="AF175" s="48"/>
      <c r="AG175" s="48"/>
    </row>
    <row r="176" spans="1:41" x14ac:dyDescent="0.55000000000000004">
      <c r="B176" s="8"/>
      <c r="C176" s="8"/>
      <c r="D176" s="8"/>
      <c r="E176" s="8"/>
      <c r="F176" s="41"/>
      <c r="G176" s="8"/>
      <c r="H176" s="8"/>
      <c r="I176" s="8"/>
      <c r="J176" s="8"/>
      <c r="K176" s="42"/>
      <c r="L176" s="42"/>
      <c r="M176" s="77"/>
      <c r="N176" s="77"/>
      <c r="O176" s="77"/>
      <c r="P176" s="77"/>
      <c r="Q176" s="77"/>
      <c r="R176" s="44"/>
      <c r="S176" s="77"/>
      <c r="T176" s="77"/>
      <c r="U176" s="77"/>
      <c r="V176" s="77"/>
      <c r="W176" s="77"/>
      <c r="Y176" s="44"/>
      <c r="Z176" s="47"/>
      <c r="AA176" s="47"/>
      <c r="AB176" s="48"/>
      <c r="AC176" s="47"/>
      <c r="AD176" s="47"/>
      <c r="AE176" s="48"/>
      <c r="AF176" s="48"/>
      <c r="AG176" s="48"/>
    </row>
    <row r="177" spans="2:33" x14ac:dyDescent="0.55000000000000004">
      <c r="B177" s="8"/>
      <c r="C177" s="8"/>
      <c r="D177" s="8"/>
      <c r="E177" s="8"/>
      <c r="F177" s="41"/>
      <c r="G177" s="8"/>
      <c r="H177" s="8"/>
      <c r="I177" s="8"/>
      <c r="J177" s="8"/>
      <c r="K177" s="42"/>
      <c r="L177" s="42"/>
      <c r="M177" s="77"/>
      <c r="N177" s="77"/>
      <c r="O177" s="77"/>
      <c r="P177" s="77"/>
      <c r="Q177" s="77"/>
      <c r="R177" s="44"/>
      <c r="S177" s="77"/>
      <c r="T177" s="77"/>
      <c r="U177" s="77"/>
      <c r="V177" s="77"/>
      <c r="W177" s="77"/>
      <c r="Y177" s="44"/>
      <c r="Z177" s="47"/>
      <c r="AA177" s="47"/>
      <c r="AB177" s="48"/>
      <c r="AC177" s="47"/>
      <c r="AD177" s="47"/>
      <c r="AE177" s="48"/>
      <c r="AF177" s="48"/>
      <c r="AG177" s="48"/>
    </row>
    <row r="178" spans="2:33" x14ac:dyDescent="0.55000000000000004">
      <c r="B178" s="8"/>
      <c r="C178" s="8"/>
      <c r="D178" s="8"/>
      <c r="E178" s="8"/>
      <c r="F178" s="41"/>
      <c r="G178" s="8"/>
      <c r="H178" s="8"/>
      <c r="I178" s="8"/>
      <c r="J178" s="8"/>
      <c r="K178" s="42"/>
      <c r="L178" s="42"/>
      <c r="M178" s="77"/>
      <c r="N178" s="77"/>
      <c r="O178" s="77"/>
      <c r="P178" s="77"/>
      <c r="Q178" s="77"/>
      <c r="R178" s="44"/>
      <c r="S178" s="77"/>
      <c r="T178" s="77"/>
      <c r="U178" s="77"/>
      <c r="V178" s="77"/>
      <c r="W178" s="77"/>
      <c r="Y178" s="44"/>
      <c r="Z178" s="47"/>
      <c r="AA178" s="47"/>
      <c r="AB178" s="48"/>
      <c r="AC178" s="47"/>
      <c r="AD178" s="47"/>
      <c r="AE178" s="48"/>
      <c r="AF178" s="48"/>
      <c r="AG178" s="48"/>
    </row>
    <row r="179" spans="2:33" x14ac:dyDescent="0.55000000000000004">
      <c r="B179" s="8"/>
      <c r="C179" s="8"/>
      <c r="D179" s="8"/>
      <c r="E179" s="8"/>
      <c r="F179" s="41"/>
      <c r="G179" s="8"/>
      <c r="H179" s="8"/>
      <c r="I179" s="8"/>
      <c r="J179" s="8"/>
      <c r="K179" s="42"/>
      <c r="L179" s="42"/>
      <c r="M179" s="77"/>
      <c r="N179" s="77"/>
      <c r="O179" s="77"/>
      <c r="P179" s="77"/>
      <c r="Q179" s="77"/>
      <c r="R179" s="44"/>
      <c r="S179" s="77"/>
      <c r="T179" s="77"/>
      <c r="U179" s="77"/>
      <c r="V179" s="77"/>
      <c r="W179" s="77"/>
      <c r="Y179" s="44"/>
      <c r="Z179" s="47"/>
      <c r="AA179" s="47"/>
      <c r="AB179" s="48"/>
      <c r="AC179" s="47"/>
      <c r="AD179" s="47"/>
      <c r="AE179" s="48"/>
      <c r="AF179" s="48"/>
      <c r="AG179" s="48"/>
    </row>
    <row r="180" spans="2:33" x14ac:dyDescent="0.55000000000000004">
      <c r="B180" s="8"/>
      <c r="C180" s="8"/>
      <c r="D180" s="8"/>
      <c r="E180" s="8"/>
      <c r="F180" s="41"/>
      <c r="G180" s="8"/>
      <c r="H180" s="8"/>
      <c r="I180" s="8"/>
      <c r="J180" s="8"/>
      <c r="K180" s="42"/>
      <c r="L180" s="42"/>
      <c r="M180" s="77"/>
      <c r="N180" s="77"/>
      <c r="O180" s="77"/>
      <c r="P180" s="77"/>
      <c r="Q180" s="77"/>
      <c r="R180" s="44"/>
      <c r="S180" s="77"/>
      <c r="T180" s="77"/>
      <c r="U180" s="77"/>
      <c r="V180" s="77"/>
      <c r="W180" s="77"/>
      <c r="Y180" s="44"/>
      <c r="Z180" s="47"/>
      <c r="AA180" s="47"/>
      <c r="AB180" s="48"/>
      <c r="AC180" s="47"/>
      <c r="AD180" s="47"/>
      <c r="AE180" s="48"/>
      <c r="AF180" s="48"/>
      <c r="AG180" s="48"/>
    </row>
    <row r="181" spans="2:33" x14ac:dyDescent="0.55000000000000004">
      <c r="B181" s="8"/>
      <c r="C181" s="8"/>
      <c r="D181" s="8"/>
      <c r="E181" s="8"/>
      <c r="F181" s="41"/>
      <c r="G181" s="8"/>
      <c r="H181" s="8"/>
      <c r="I181" s="8"/>
      <c r="J181" s="8"/>
      <c r="K181" s="42"/>
      <c r="L181" s="42"/>
      <c r="M181" s="77"/>
      <c r="N181" s="77"/>
      <c r="O181" s="77"/>
      <c r="P181" s="77"/>
      <c r="Q181" s="77"/>
      <c r="R181" s="44"/>
      <c r="S181" s="77"/>
      <c r="T181" s="77"/>
      <c r="U181" s="77"/>
      <c r="V181" s="77"/>
      <c r="W181" s="77"/>
      <c r="Y181" s="44"/>
      <c r="Z181" s="47"/>
      <c r="AA181" s="47"/>
      <c r="AB181" s="48"/>
      <c r="AC181" s="47"/>
      <c r="AD181" s="47"/>
      <c r="AE181" s="48"/>
      <c r="AF181" s="48"/>
      <c r="AG181" s="48"/>
    </row>
    <row r="182" spans="2:33" x14ac:dyDescent="0.55000000000000004">
      <c r="B182" s="8"/>
      <c r="C182" s="8"/>
      <c r="D182" s="8"/>
      <c r="E182" s="8"/>
      <c r="F182" s="41"/>
      <c r="G182" s="8"/>
      <c r="H182" s="8"/>
      <c r="I182" s="8"/>
      <c r="J182" s="8"/>
      <c r="K182" s="42"/>
      <c r="L182" s="42"/>
      <c r="M182" s="77"/>
      <c r="N182" s="77"/>
      <c r="O182" s="77"/>
      <c r="P182" s="77"/>
      <c r="Q182" s="77"/>
      <c r="R182" s="44"/>
      <c r="S182" s="77"/>
      <c r="T182" s="77"/>
      <c r="U182" s="77"/>
      <c r="V182" s="77"/>
      <c r="W182" s="77"/>
      <c r="Y182" s="44"/>
      <c r="Z182" s="47"/>
      <c r="AA182" s="47"/>
      <c r="AB182" s="48"/>
      <c r="AC182" s="47"/>
      <c r="AD182" s="47"/>
      <c r="AE182" s="48"/>
      <c r="AF182" s="48"/>
      <c r="AG182" s="48"/>
    </row>
    <row r="183" spans="2:33" x14ac:dyDescent="0.55000000000000004">
      <c r="B183" s="8"/>
      <c r="C183" s="8"/>
      <c r="D183" s="8"/>
      <c r="E183" s="8"/>
      <c r="F183" s="41"/>
      <c r="G183" s="8"/>
      <c r="H183" s="8"/>
      <c r="I183" s="8"/>
      <c r="J183" s="8"/>
      <c r="K183" s="42"/>
      <c r="L183" s="42"/>
      <c r="M183" s="77"/>
      <c r="N183" s="77"/>
      <c r="O183" s="77"/>
      <c r="P183" s="77"/>
      <c r="Q183" s="77"/>
      <c r="R183" s="44"/>
      <c r="S183" s="77"/>
      <c r="T183" s="77"/>
      <c r="U183" s="77"/>
      <c r="V183" s="77"/>
      <c r="W183" s="77"/>
      <c r="Y183" s="44"/>
      <c r="Z183" s="47"/>
      <c r="AA183" s="47"/>
      <c r="AB183" s="48"/>
      <c r="AC183" s="47"/>
      <c r="AD183" s="47"/>
      <c r="AE183" s="48"/>
      <c r="AF183" s="48"/>
      <c r="AG183" s="48"/>
    </row>
    <row r="184" spans="2:33" x14ac:dyDescent="0.55000000000000004">
      <c r="B184" s="8"/>
      <c r="C184" s="8"/>
      <c r="D184" s="8"/>
      <c r="E184" s="8"/>
      <c r="F184" s="41"/>
      <c r="G184" s="8"/>
      <c r="H184" s="8"/>
      <c r="I184" s="8"/>
      <c r="J184" s="8"/>
      <c r="K184" s="42"/>
      <c r="L184" s="42"/>
      <c r="M184" s="77"/>
      <c r="N184" s="77"/>
      <c r="O184" s="77"/>
      <c r="P184" s="77"/>
      <c r="Q184" s="77"/>
      <c r="R184" s="44"/>
      <c r="S184" s="77"/>
      <c r="T184" s="77"/>
      <c r="U184" s="77"/>
      <c r="V184" s="77"/>
      <c r="W184" s="77"/>
      <c r="Y184" s="44"/>
      <c r="Z184" s="47"/>
      <c r="AA184" s="47"/>
      <c r="AB184" s="48"/>
      <c r="AC184" s="47"/>
      <c r="AD184" s="47"/>
      <c r="AE184" s="48"/>
      <c r="AF184" s="48"/>
      <c r="AG184" s="48"/>
    </row>
    <row r="185" spans="2:33" x14ac:dyDescent="0.55000000000000004">
      <c r="B185" s="8"/>
      <c r="C185" s="8"/>
      <c r="D185" s="8"/>
      <c r="E185" s="8"/>
      <c r="F185" s="41"/>
      <c r="G185" s="8"/>
      <c r="H185" s="8"/>
      <c r="I185" s="8"/>
      <c r="J185" s="8"/>
      <c r="K185" s="42"/>
      <c r="L185" s="42"/>
      <c r="M185" s="77"/>
      <c r="N185" s="77"/>
      <c r="O185" s="77"/>
      <c r="P185" s="77"/>
      <c r="Q185" s="77"/>
      <c r="R185" s="44"/>
      <c r="S185" s="77"/>
      <c r="T185" s="77"/>
      <c r="U185" s="77"/>
      <c r="V185" s="77"/>
      <c r="W185" s="77"/>
      <c r="Y185" s="44"/>
      <c r="Z185" s="47"/>
      <c r="AA185" s="47"/>
      <c r="AB185" s="48"/>
      <c r="AC185" s="47"/>
      <c r="AD185" s="47"/>
      <c r="AE185" s="48"/>
      <c r="AF185" s="48"/>
      <c r="AG185" s="48"/>
    </row>
    <row r="186" spans="2:33" x14ac:dyDescent="0.55000000000000004">
      <c r="B186" s="8"/>
      <c r="C186" s="8"/>
      <c r="D186" s="8"/>
      <c r="E186" s="8"/>
      <c r="F186" s="41"/>
      <c r="G186" s="8"/>
      <c r="H186" s="8"/>
      <c r="I186" s="8"/>
      <c r="J186" s="8"/>
      <c r="K186" s="42"/>
      <c r="L186" s="42"/>
      <c r="M186" s="77"/>
      <c r="N186" s="77"/>
      <c r="O186" s="77"/>
      <c r="P186" s="77"/>
      <c r="Q186" s="77"/>
      <c r="R186" s="44"/>
      <c r="S186" s="77"/>
      <c r="T186" s="77"/>
      <c r="U186" s="77"/>
      <c r="V186" s="77"/>
      <c r="W186" s="77"/>
      <c r="Y186" s="44"/>
      <c r="Z186" s="47"/>
      <c r="AA186" s="47"/>
      <c r="AB186" s="48"/>
      <c r="AC186" s="47"/>
      <c r="AD186" s="47"/>
      <c r="AE186" s="48"/>
      <c r="AF186" s="48"/>
      <c r="AG186" s="48"/>
    </row>
    <row r="187" spans="2:33" x14ac:dyDescent="0.55000000000000004">
      <c r="B187" s="8"/>
      <c r="C187" s="8"/>
      <c r="D187" s="8"/>
      <c r="E187" s="8"/>
      <c r="F187" s="41"/>
      <c r="G187" s="8"/>
      <c r="H187" s="8"/>
      <c r="I187" s="8"/>
      <c r="J187" s="8"/>
      <c r="K187" s="42"/>
      <c r="L187" s="42"/>
      <c r="M187" s="77"/>
      <c r="N187" s="77"/>
      <c r="O187" s="77"/>
      <c r="P187" s="77"/>
      <c r="Q187" s="77"/>
      <c r="R187" s="44"/>
      <c r="S187" s="77"/>
      <c r="T187" s="77"/>
      <c r="U187" s="77"/>
      <c r="V187" s="77"/>
      <c r="W187" s="77"/>
      <c r="Y187" s="44"/>
      <c r="Z187" s="47"/>
      <c r="AA187" s="47"/>
      <c r="AB187" s="48"/>
      <c r="AC187" s="47"/>
      <c r="AD187" s="47"/>
      <c r="AE187" s="48"/>
      <c r="AF187" s="48"/>
      <c r="AG187" s="48"/>
    </row>
    <row r="188" spans="2:33" x14ac:dyDescent="0.55000000000000004">
      <c r="B188" s="8"/>
      <c r="C188" s="8"/>
      <c r="D188" s="8"/>
      <c r="E188" s="8"/>
      <c r="F188" s="41"/>
      <c r="G188" s="8"/>
      <c r="H188" s="8"/>
      <c r="I188" s="8"/>
      <c r="J188" s="8"/>
      <c r="K188" s="42"/>
      <c r="L188" s="42"/>
      <c r="M188" s="77"/>
      <c r="N188" s="77"/>
      <c r="O188" s="77"/>
      <c r="P188" s="77"/>
      <c r="Q188" s="77"/>
      <c r="R188" s="44"/>
      <c r="S188" s="77"/>
      <c r="T188" s="77"/>
      <c r="U188" s="77"/>
      <c r="V188" s="77"/>
      <c r="W188" s="77"/>
      <c r="Y188" s="44"/>
      <c r="Z188" s="47"/>
      <c r="AA188" s="47"/>
      <c r="AB188" s="48"/>
      <c r="AC188" s="47"/>
      <c r="AD188" s="47"/>
      <c r="AE188" s="48"/>
      <c r="AF188" s="48"/>
      <c r="AG188" s="48"/>
    </row>
    <row r="189" spans="2:33" x14ac:dyDescent="0.55000000000000004">
      <c r="B189" s="8"/>
      <c r="C189" s="8"/>
      <c r="D189" s="8"/>
      <c r="E189" s="8"/>
      <c r="F189" s="41"/>
      <c r="G189" s="8"/>
      <c r="H189" s="8"/>
      <c r="I189" s="8"/>
      <c r="J189" s="8"/>
      <c r="K189" s="42"/>
      <c r="L189" s="42"/>
      <c r="M189" s="77"/>
      <c r="N189" s="77"/>
      <c r="O189" s="77"/>
      <c r="P189" s="77"/>
      <c r="Q189" s="77"/>
      <c r="R189" s="44"/>
      <c r="S189" s="77"/>
      <c r="T189" s="77"/>
      <c r="U189" s="77"/>
      <c r="V189" s="77"/>
      <c r="W189" s="77"/>
      <c r="Y189" s="44"/>
      <c r="Z189" s="47"/>
      <c r="AA189" s="47"/>
      <c r="AB189" s="48"/>
      <c r="AC189" s="47"/>
      <c r="AD189" s="47"/>
      <c r="AE189" s="48"/>
      <c r="AF189" s="48"/>
      <c r="AG189" s="48"/>
    </row>
    <row r="190" spans="2:33" x14ac:dyDescent="0.55000000000000004">
      <c r="B190" s="8"/>
      <c r="C190" s="8"/>
      <c r="D190" s="8"/>
      <c r="E190" s="8"/>
      <c r="F190" s="41"/>
      <c r="G190" s="8"/>
      <c r="H190" s="8"/>
      <c r="I190" s="8"/>
      <c r="J190" s="8"/>
      <c r="K190" s="42"/>
      <c r="L190" s="42"/>
      <c r="M190" s="77"/>
      <c r="N190" s="77"/>
      <c r="O190" s="77"/>
      <c r="P190" s="77"/>
      <c r="Q190" s="77"/>
      <c r="R190" s="44"/>
      <c r="S190" s="77"/>
      <c r="T190" s="77"/>
      <c r="U190" s="77"/>
      <c r="V190" s="77"/>
      <c r="W190" s="77"/>
      <c r="Y190" s="44"/>
      <c r="Z190" s="47"/>
      <c r="AA190" s="47"/>
      <c r="AB190" s="48"/>
      <c r="AC190" s="47"/>
      <c r="AD190" s="47"/>
      <c r="AE190" s="48"/>
      <c r="AF190" s="48"/>
      <c r="AG190" s="48"/>
    </row>
    <row r="191" spans="2:33" x14ac:dyDescent="0.55000000000000004">
      <c r="B191" s="8"/>
      <c r="C191" s="8"/>
      <c r="D191" s="8"/>
      <c r="E191" s="8"/>
      <c r="F191" s="41"/>
      <c r="G191" s="8"/>
      <c r="H191" s="8"/>
      <c r="I191" s="8"/>
      <c r="J191" s="8"/>
      <c r="K191" s="42"/>
      <c r="L191" s="42"/>
      <c r="M191" s="77"/>
      <c r="N191" s="77"/>
      <c r="O191" s="77"/>
      <c r="P191" s="77"/>
      <c r="Q191" s="77"/>
      <c r="R191" s="44"/>
      <c r="S191" s="77"/>
      <c r="T191" s="77"/>
      <c r="U191" s="77"/>
      <c r="V191" s="77"/>
      <c r="W191" s="77"/>
      <c r="Y191" s="44"/>
      <c r="Z191" s="47"/>
      <c r="AA191" s="47"/>
      <c r="AB191" s="48"/>
      <c r="AC191" s="47"/>
      <c r="AD191" s="47"/>
      <c r="AE191" s="48"/>
      <c r="AF191" s="48"/>
      <c r="AG191" s="48"/>
    </row>
    <row r="192" spans="2:33" x14ac:dyDescent="0.55000000000000004">
      <c r="B192" s="8"/>
      <c r="C192" s="8"/>
      <c r="D192" s="8"/>
      <c r="E192" s="8"/>
      <c r="F192" s="41"/>
      <c r="G192" s="8"/>
      <c r="H192" s="8"/>
      <c r="I192" s="8"/>
      <c r="J192" s="8"/>
      <c r="K192" s="42"/>
      <c r="L192" s="42"/>
      <c r="M192" s="77"/>
      <c r="N192" s="77"/>
      <c r="O192" s="77"/>
      <c r="P192" s="77"/>
      <c r="Q192" s="77"/>
      <c r="R192" s="44"/>
      <c r="S192" s="77"/>
      <c r="T192" s="77"/>
      <c r="U192" s="77"/>
      <c r="V192" s="77"/>
      <c r="W192" s="77"/>
      <c r="Y192" s="44"/>
      <c r="Z192" s="47"/>
      <c r="AA192" s="47"/>
      <c r="AB192" s="48"/>
      <c r="AC192" s="47"/>
      <c r="AD192" s="47"/>
      <c r="AE192" s="48"/>
      <c r="AF192" s="48"/>
      <c r="AG192" s="48"/>
    </row>
    <row r="193" spans="2:33" x14ac:dyDescent="0.55000000000000004">
      <c r="B193" s="8"/>
      <c r="C193" s="8"/>
      <c r="D193" s="8"/>
      <c r="E193" s="8"/>
      <c r="F193" s="41"/>
      <c r="G193" s="8"/>
      <c r="H193" s="8"/>
      <c r="I193" s="8"/>
      <c r="J193" s="8"/>
      <c r="K193" s="42"/>
      <c r="L193" s="42"/>
      <c r="M193" s="77"/>
      <c r="N193" s="77"/>
      <c r="O193" s="77"/>
      <c r="P193" s="77"/>
      <c r="Q193" s="77"/>
      <c r="R193" s="44"/>
      <c r="S193" s="77"/>
      <c r="T193" s="77"/>
      <c r="U193" s="77"/>
      <c r="V193" s="77"/>
      <c r="W193" s="77"/>
      <c r="Y193" s="44"/>
      <c r="Z193" s="47"/>
      <c r="AA193" s="47"/>
      <c r="AB193" s="48"/>
      <c r="AC193" s="47"/>
      <c r="AD193" s="47"/>
      <c r="AE193" s="48"/>
      <c r="AF193" s="48"/>
      <c r="AG193" s="48"/>
    </row>
    <row r="194" spans="2:33" x14ac:dyDescent="0.55000000000000004">
      <c r="B194" s="8"/>
      <c r="C194" s="8"/>
      <c r="D194" s="8"/>
      <c r="E194" s="8"/>
      <c r="F194" s="41"/>
      <c r="G194" s="8"/>
      <c r="H194" s="8"/>
      <c r="I194" s="8"/>
      <c r="J194" s="8"/>
      <c r="K194" s="42"/>
      <c r="L194" s="42"/>
      <c r="M194" s="77"/>
      <c r="N194" s="77"/>
      <c r="O194" s="77"/>
      <c r="P194" s="77"/>
      <c r="Q194" s="77"/>
      <c r="R194" s="44"/>
      <c r="S194" s="77"/>
      <c r="T194" s="77"/>
      <c r="U194" s="77"/>
      <c r="V194" s="77"/>
      <c r="W194" s="77"/>
      <c r="Y194" s="44"/>
      <c r="Z194" s="47"/>
      <c r="AA194" s="47"/>
      <c r="AB194" s="48"/>
      <c r="AC194" s="47"/>
      <c r="AD194" s="47"/>
      <c r="AE194" s="48"/>
      <c r="AF194" s="48"/>
      <c r="AG194" s="48"/>
    </row>
    <row r="195" spans="2:33" x14ac:dyDescent="0.55000000000000004">
      <c r="B195" s="8"/>
      <c r="C195" s="8"/>
      <c r="D195" s="8"/>
      <c r="E195" s="8"/>
      <c r="F195" s="41"/>
      <c r="G195" s="8"/>
      <c r="H195" s="8"/>
      <c r="I195" s="8"/>
      <c r="J195" s="8"/>
      <c r="K195" s="42"/>
      <c r="L195" s="42"/>
      <c r="M195" s="77"/>
      <c r="N195" s="77"/>
      <c r="O195" s="77"/>
      <c r="P195" s="77"/>
      <c r="Q195" s="77"/>
      <c r="R195" s="44"/>
      <c r="S195" s="77"/>
      <c r="T195" s="77"/>
      <c r="U195" s="77"/>
      <c r="V195" s="77"/>
      <c r="W195" s="77"/>
      <c r="Y195" s="44"/>
      <c r="Z195" s="47"/>
      <c r="AA195" s="47"/>
      <c r="AB195" s="48"/>
      <c r="AC195" s="47"/>
      <c r="AD195" s="47"/>
      <c r="AE195" s="48"/>
      <c r="AF195" s="48"/>
      <c r="AG195" s="48"/>
    </row>
    <row r="196" spans="2:33" x14ac:dyDescent="0.55000000000000004">
      <c r="B196" s="8"/>
      <c r="C196" s="8"/>
      <c r="D196" s="8"/>
      <c r="E196" s="8"/>
      <c r="F196" s="41"/>
      <c r="G196" s="8"/>
      <c r="H196" s="8"/>
      <c r="I196" s="8"/>
      <c r="J196" s="8"/>
      <c r="K196" s="42"/>
      <c r="L196" s="42"/>
      <c r="M196" s="77"/>
      <c r="N196" s="77"/>
      <c r="O196" s="77"/>
      <c r="P196" s="77"/>
      <c r="Q196" s="77"/>
      <c r="R196" s="44"/>
      <c r="S196" s="77"/>
      <c r="T196" s="77"/>
      <c r="U196" s="77"/>
      <c r="V196" s="77"/>
      <c r="W196" s="77"/>
      <c r="Y196" s="44"/>
      <c r="Z196" s="47"/>
      <c r="AA196" s="47"/>
      <c r="AB196" s="48"/>
      <c r="AC196" s="47"/>
      <c r="AD196" s="47"/>
      <c r="AE196" s="48"/>
      <c r="AF196" s="48"/>
      <c r="AG196" s="48"/>
    </row>
    <row r="197" spans="2:33" x14ac:dyDescent="0.55000000000000004">
      <c r="B197" s="8"/>
      <c r="C197" s="8"/>
      <c r="D197" s="8"/>
      <c r="E197" s="8"/>
      <c r="F197" s="41"/>
      <c r="G197" s="8"/>
      <c r="H197" s="8"/>
      <c r="I197" s="8"/>
      <c r="J197" s="8"/>
      <c r="K197" s="42"/>
      <c r="L197" s="42"/>
      <c r="M197" s="77"/>
      <c r="N197" s="77"/>
      <c r="O197" s="77"/>
      <c r="P197" s="77"/>
      <c r="Q197" s="77"/>
      <c r="R197" s="44"/>
      <c r="S197" s="77"/>
      <c r="T197" s="77"/>
      <c r="U197" s="77"/>
      <c r="V197" s="77"/>
      <c r="W197" s="77"/>
      <c r="Y197" s="44"/>
      <c r="Z197" s="47"/>
      <c r="AA197" s="47"/>
      <c r="AB197" s="48"/>
      <c r="AC197" s="47"/>
      <c r="AD197" s="47"/>
      <c r="AE197" s="48"/>
      <c r="AF197" s="48"/>
      <c r="AG197" s="48"/>
    </row>
    <row r="198" spans="2:33" x14ac:dyDescent="0.55000000000000004">
      <c r="B198" s="8"/>
      <c r="C198" s="8"/>
      <c r="D198" s="8"/>
      <c r="E198" s="8"/>
      <c r="F198" s="41"/>
      <c r="G198" s="8"/>
      <c r="H198" s="8"/>
      <c r="I198" s="8"/>
      <c r="J198" s="8"/>
      <c r="K198" s="42"/>
      <c r="L198" s="42"/>
      <c r="M198" s="77"/>
      <c r="N198" s="77"/>
      <c r="O198" s="77"/>
      <c r="P198" s="77"/>
      <c r="Q198" s="77"/>
      <c r="R198" s="44"/>
      <c r="S198" s="77"/>
      <c r="T198" s="77"/>
      <c r="U198" s="77"/>
      <c r="V198" s="77"/>
      <c r="W198" s="77"/>
      <c r="Y198" s="44"/>
      <c r="Z198" s="47"/>
      <c r="AA198" s="47"/>
      <c r="AB198" s="48"/>
      <c r="AC198" s="47"/>
      <c r="AD198" s="47"/>
      <c r="AE198" s="48"/>
      <c r="AF198" s="48"/>
      <c r="AG198" s="48"/>
    </row>
    <row r="199" spans="2:33" x14ac:dyDescent="0.55000000000000004">
      <c r="B199" s="8"/>
      <c r="C199" s="8"/>
      <c r="D199" s="8"/>
      <c r="E199" s="8"/>
      <c r="F199" s="41"/>
      <c r="G199" s="8"/>
      <c r="H199" s="8"/>
      <c r="I199" s="8"/>
      <c r="J199" s="8"/>
      <c r="K199" s="42"/>
      <c r="L199" s="42"/>
      <c r="M199" s="77"/>
      <c r="N199" s="77"/>
      <c r="O199" s="77"/>
      <c r="P199" s="77"/>
      <c r="Q199" s="77"/>
      <c r="R199" s="44"/>
      <c r="S199" s="77"/>
      <c r="T199" s="77"/>
      <c r="U199" s="77"/>
      <c r="V199" s="77"/>
      <c r="W199" s="77"/>
      <c r="Y199" s="44"/>
      <c r="Z199" s="47"/>
      <c r="AA199" s="47"/>
      <c r="AB199" s="48"/>
      <c r="AC199" s="47"/>
      <c r="AD199" s="47"/>
      <c r="AE199" s="48"/>
      <c r="AF199" s="48"/>
      <c r="AG199" s="48"/>
    </row>
    <row r="200" spans="2:33" x14ac:dyDescent="0.55000000000000004">
      <c r="B200" s="8"/>
      <c r="C200" s="8"/>
      <c r="D200" s="8"/>
      <c r="E200" s="8"/>
      <c r="F200" s="41"/>
      <c r="G200" s="8"/>
      <c r="H200" s="8"/>
      <c r="I200" s="8"/>
      <c r="J200" s="8"/>
      <c r="K200" s="42"/>
      <c r="L200" s="42"/>
      <c r="M200" s="77"/>
      <c r="N200" s="77"/>
      <c r="O200" s="77"/>
      <c r="P200" s="77"/>
      <c r="Q200" s="77"/>
      <c r="R200" s="44"/>
      <c r="S200" s="77"/>
      <c r="T200" s="77"/>
      <c r="U200" s="77"/>
      <c r="V200" s="77"/>
      <c r="W200" s="77"/>
      <c r="Y200" s="44"/>
      <c r="Z200" s="47"/>
      <c r="AA200" s="47"/>
      <c r="AB200" s="48"/>
      <c r="AC200" s="47"/>
      <c r="AD200" s="47"/>
      <c r="AE200" s="48"/>
      <c r="AF200" s="48"/>
      <c r="AG200" s="48"/>
    </row>
    <row r="201" spans="2:33" x14ac:dyDescent="0.55000000000000004">
      <c r="B201" s="8"/>
      <c r="C201" s="8"/>
      <c r="D201" s="8"/>
      <c r="E201" s="8"/>
      <c r="F201" s="41"/>
      <c r="G201" s="8"/>
      <c r="H201" s="8"/>
      <c r="I201" s="8"/>
      <c r="J201" s="8"/>
      <c r="K201" s="42"/>
      <c r="L201" s="42"/>
      <c r="M201" s="77"/>
      <c r="N201" s="77"/>
      <c r="O201" s="77"/>
      <c r="P201" s="77"/>
      <c r="Q201" s="77"/>
      <c r="R201" s="44"/>
      <c r="S201" s="77"/>
      <c r="T201" s="77"/>
      <c r="U201" s="77"/>
      <c r="V201" s="77"/>
      <c r="W201" s="77"/>
      <c r="Y201" s="44"/>
      <c r="Z201" s="47"/>
      <c r="AA201" s="47"/>
      <c r="AB201" s="48"/>
      <c r="AC201" s="47"/>
      <c r="AD201" s="47"/>
      <c r="AE201" s="48"/>
      <c r="AF201" s="48"/>
      <c r="AG201" s="48"/>
    </row>
    <row r="202" spans="2:33" x14ac:dyDescent="0.55000000000000004">
      <c r="B202" s="8"/>
      <c r="C202" s="8"/>
      <c r="D202" s="8"/>
      <c r="E202" s="8"/>
      <c r="F202" s="41"/>
      <c r="G202" s="8"/>
      <c r="H202" s="8"/>
      <c r="I202" s="8"/>
      <c r="J202" s="8"/>
      <c r="K202" s="42"/>
      <c r="L202" s="42"/>
      <c r="M202" s="77"/>
      <c r="N202" s="77"/>
      <c r="O202" s="77"/>
      <c r="P202" s="77"/>
      <c r="Q202" s="77"/>
      <c r="R202" s="44"/>
      <c r="S202" s="77"/>
      <c r="T202" s="77"/>
      <c r="U202" s="77"/>
      <c r="V202" s="77"/>
      <c r="W202" s="77"/>
      <c r="Y202" s="44"/>
      <c r="Z202" s="47"/>
      <c r="AA202" s="47"/>
      <c r="AB202" s="48"/>
      <c r="AC202" s="47"/>
      <c r="AD202" s="47"/>
      <c r="AE202" s="48"/>
      <c r="AF202" s="48"/>
      <c r="AG202" s="48"/>
    </row>
    <row r="203" spans="2:33" x14ac:dyDescent="0.55000000000000004">
      <c r="B203" s="8"/>
      <c r="C203" s="8"/>
      <c r="D203" s="8"/>
      <c r="E203" s="8"/>
      <c r="F203" s="41"/>
      <c r="G203" s="8"/>
      <c r="H203" s="8"/>
      <c r="I203" s="8"/>
      <c r="J203" s="8"/>
      <c r="K203" s="42"/>
      <c r="L203" s="42"/>
      <c r="M203" s="77"/>
      <c r="N203" s="77"/>
      <c r="O203" s="77"/>
      <c r="P203" s="77"/>
      <c r="Q203" s="77"/>
      <c r="R203" s="44"/>
      <c r="S203" s="77"/>
      <c r="T203" s="77"/>
      <c r="U203" s="77"/>
      <c r="V203" s="77"/>
      <c r="W203" s="77"/>
      <c r="Y203" s="44"/>
      <c r="Z203" s="47"/>
      <c r="AA203" s="47"/>
      <c r="AB203" s="48"/>
      <c r="AC203" s="47"/>
      <c r="AD203" s="47"/>
      <c r="AE203" s="48"/>
      <c r="AF203" s="48"/>
      <c r="AG203" s="48"/>
    </row>
    <row r="204" spans="2:33" x14ac:dyDescent="0.55000000000000004">
      <c r="B204" s="8"/>
      <c r="C204" s="8"/>
      <c r="D204" s="8"/>
      <c r="E204" s="8"/>
      <c r="F204" s="41"/>
      <c r="G204" s="8"/>
      <c r="H204" s="8"/>
      <c r="I204" s="8"/>
      <c r="J204" s="8"/>
      <c r="K204" s="42"/>
      <c r="L204" s="42"/>
      <c r="M204" s="77"/>
      <c r="N204" s="77"/>
      <c r="O204" s="77"/>
      <c r="P204" s="77"/>
      <c r="Q204" s="77"/>
      <c r="R204" s="44"/>
      <c r="S204" s="77"/>
      <c r="T204" s="77"/>
      <c r="U204" s="77"/>
      <c r="V204" s="77"/>
      <c r="W204" s="77"/>
      <c r="Y204" s="44"/>
      <c r="Z204" s="47"/>
      <c r="AA204" s="47"/>
      <c r="AB204" s="48"/>
      <c r="AC204" s="47"/>
      <c r="AD204" s="47"/>
      <c r="AE204" s="48"/>
      <c r="AF204" s="48"/>
      <c r="AG204" s="48"/>
    </row>
    <row r="205" spans="2:33" x14ac:dyDescent="0.55000000000000004">
      <c r="B205" s="8"/>
      <c r="C205" s="8"/>
      <c r="D205" s="8"/>
      <c r="E205" s="8"/>
      <c r="F205" s="41"/>
      <c r="G205" s="8"/>
      <c r="H205" s="8"/>
      <c r="I205" s="8"/>
      <c r="J205" s="8"/>
      <c r="K205" s="42"/>
      <c r="L205" s="42"/>
      <c r="M205" s="77"/>
      <c r="N205" s="77"/>
      <c r="O205" s="77"/>
      <c r="P205" s="77"/>
      <c r="Q205" s="77"/>
      <c r="R205" s="44"/>
      <c r="S205" s="77"/>
      <c r="T205" s="77"/>
      <c r="U205" s="77"/>
      <c r="V205" s="77"/>
      <c r="W205" s="77"/>
      <c r="Y205" s="44"/>
      <c r="Z205" s="47"/>
      <c r="AA205" s="47"/>
      <c r="AB205" s="48"/>
      <c r="AC205" s="47"/>
      <c r="AD205" s="47"/>
      <c r="AE205" s="48"/>
      <c r="AF205" s="48"/>
      <c r="AG205" s="48"/>
    </row>
    <row r="206" spans="2:33" x14ac:dyDescent="0.55000000000000004">
      <c r="B206" s="8"/>
      <c r="C206" s="8"/>
      <c r="D206" s="8"/>
      <c r="E206" s="8"/>
      <c r="F206" s="41"/>
      <c r="G206" s="8"/>
      <c r="H206" s="8"/>
      <c r="I206" s="8"/>
      <c r="J206" s="8"/>
      <c r="K206" s="42"/>
      <c r="L206" s="42"/>
      <c r="M206" s="77"/>
      <c r="N206" s="77"/>
      <c r="O206" s="77"/>
      <c r="P206" s="77"/>
      <c r="Q206" s="77"/>
      <c r="R206" s="44"/>
      <c r="S206" s="77"/>
      <c r="T206" s="77"/>
      <c r="U206" s="77"/>
      <c r="V206" s="77"/>
      <c r="W206" s="77"/>
      <c r="Y206" s="44"/>
      <c r="Z206" s="47"/>
      <c r="AA206" s="47"/>
      <c r="AB206" s="48"/>
      <c r="AC206" s="47"/>
      <c r="AD206" s="47"/>
      <c r="AE206" s="48"/>
      <c r="AF206" s="48"/>
      <c r="AG206" s="48"/>
    </row>
    <row r="207" spans="2:33" x14ac:dyDescent="0.55000000000000004">
      <c r="B207" s="8"/>
      <c r="C207" s="8"/>
      <c r="D207" s="8"/>
      <c r="E207" s="8"/>
      <c r="F207" s="41"/>
      <c r="G207" s="8"/>
      <c r="H207" s="8"/>
      <c r="I207" s="8"/>
      <c r="J207" s="8"/>
      <c r="K207" s="42"/>
      <c r="L207" s="42"/>
      <c r="M207" s="77"/>
      <c r="N207" s="77"/>
      <c r="O207" s="77"/>
      <c r="P207" s="77"/>
      <c r="Q207" s="77"/>
      <c r="R207" s="44"/>
      <c r="S207" s="77"/>
      <c r="T207" s="77"/>
      <c r="U207" s="77"/>
      <c r="V207" s="77"/>
      <c r="W207" s="77"/>
      <c r="Y207" s="44"/>
      <c r="Z207" s="47"/>
      <c r="AA207" s="47"/>
      <c r="AB207" s="48"/>
      <c r="AC207" s="47"/>
      <c r="AD207" s="47"/>
      <c r="AE207" s="48"/>
      <c r="AF207" s="48"/>
      <c r="AG207" s="48"/>
    </row>
    <row r="208" spans="2:33" x14ac:dyDescent="0.55000000000000004">
      <c r="B208" s="8"/>
      <c r="C208" s="8"/>
      <c r="D208" s="8"/>
      <c r="E208" s="8"/>
      <c r="F208" s="41"/>
      <c r="G208" s="8"/>
      <c r="H208" s="8"/>
      <c r="I208" s="8"/>
      <c r="J208" s="8"/>
      <c r="K208" s="42"/>
      <c r="L208" s="42"/>
      <c r="M208" s="77"/>
      <c r="N208" s="77"/>
      <c r="O208" s="77"/>
      <c r="P208" s="77"/>
      <c r="Q208" s="77"/>
      <c r="R208" s="44"/>
      <c r="S208" s="77"/>
      <c r="T208" s="77"/>
      <c r="U208" s="77"/>
      <c r="V208" s="77"/>
      <c r="W208" s="77"/>
      <c r="Y208" s="44"/>
      <c r="Z208" s="47"/>
      <c r="AA208" s="47"/>
      <c r="AB208" s="48"/>
      <c r="AC208" s="47"/>
      <c r="AD208" s="47"/>
      <c r="AE208" s="48"/>
      <c r="AF208" s="48"/>
      <c r="AG208" s="48"/>
    </row>
    <row r="209" spans="2:33" x14ac:dyDescent="0.55000000000000004">
      <c r="B209" s="8"/>
      <c r="C209" s="8"/>
      <c r="D209" s="8"/>
      <c r="E209" s="8"/>
      <c r="F209" s="41"/>
      <c r="G209" s="8"/>
      <c r="H209" s="8"/>
      <c r="I209" s="8"/>
      <c r="J209" s="8"/>
      <c r="K209" s="42"/>
      <c r="L209" s="42"/>
      <c r="M209" s="77"/>
      <c r="N209" s="77"/>
      <c r="O209" s="77"/>
      <c r="P209" s="77"/>
      <c r="Q209" s="77"/>
      <c r="R209" s="44"/>
      <c r="S209" s="77"/>
      <c r="T209" s="77"/>
      <c r="U209" s="77"/>
      <c r="V209" s="77"/>
      <c r="W209" s="77"/>
      <c r="Y209" s="44"/>
      <c r="Z209" s="47"/>
      <c r="AA209" s="47"/>
      <c r="AB209" s="48"/>
      <c r="AC209" s="47"/>
      <c r="AD209" s="47"/>
      <c r="AE209" s="48"/>
      <c r="AF209" s="48"/>
      <c r="AG209" s="48"/>
    </row>
    <row r="210" spans="2:33" x14ac:dyDescent="0.55000000000000004">
      <c r="B210" s="8"/>
      <c r="C210" s="8"/>
      <c r="D210" s="8"/>
      <c r="E210" s="8"/>
      <c r="F210" s="41"/>
      <c r="G210" s="8"/>
      <c r="H210" s="8"/>
      <c r="I210" s="8"/>
      <c r="J210" s="8"/>
      <c r="K210" s="42"/>
      <c r="L210" s="42"/>
      <c r="M210" s="77"/>
      <c r="N210" s="77"/>
      <c r="O210" s="77"/>
      <c r="P210" s="77"/>
      <c r="Q210" s="77"/>
      <c r="R210" s="44"/>
      <c r="S210" s="77"/>
      <c r="T210" s="77"/>
      <c r="U210" s="77"/>
      <c r="V210" s="77"/>
      <c r="W210" s="77"/>
      <c r="Y210" s="44"/>
      <c r="Z210" s="47"/>
      <c r="AA210" s="47"/>
      <c r="AB210" s="48"/>
      <c r="AC210" s="47"/>
      <c r="AD210" s="47"/>
      <c r="AE210" s="48"/>
      <c r="AF210" s="48"/>
      <c r="AG210" s="48"/>
    </row>
    <row r="211" spans="2:33" x14ac:dyDescent="0.55000000000000004">
      <c r="B211" s="8"/>
      <c r="C211" s="8"/>
      <c r="D211" s="8"/>
      <c r="E211" s="8"/>
      <c r="F211" s="41"/>
      <c r="G211" s="8"/>
      <c r="H211" s="8"/>
      <c r="I211" s="8"/>
      <c r="J211" s="8"/>
      <c r="K211" s="42"/>
      <c r="L211" s="42"/>
      <c r="M211" s="77"/>
      <c r="N211" s="77"/>
      <c r="O211" s="77"/>
      <c r="P211" s="77"/>
      <c r="Q211" s="77"/>
      <c r="R211" s="44"/>
      <c r="S211" s="77"/>
      <c r="T211" s="77"/>
      <c r="U211" s="77"/>
      <c r="V211" s="77"/>
      <c r="W211" s="77"/>
      <c r="Y211" s="44"/>
      <c r="Z211" s="47"/>
      <c r="AA211" s="47"/>
      <c r="AB211" s="48"/>
      <c r="AC211" s="47"/>
      <c r="AD211" s="47"/>
      <c r="AE211" s="48"/>
      <c r="AF211" s="48"/>
      <c r="AG211" s="48"/>
    </row>
    <row r="212" spans="2:33" x14ac:dyDescent="0.55000000000000004">
      <c r="B212" s="8"/>
      <c r="C212" s="8"/>
      <c r="D212" s="8"/>
      <c r="E212" s="8"/>
      <c r="F212" s="41"/>
      <c r="G212" s="8"/>
      <c r="H212" s="8"/>
      <c r="I212" s="8"/>
      <c r="J212" s="8"/>
      <c r="K212" s="42"/>
      <c r="L212" s="42"/>
      <c r="M212" s="77"/>
      <c r="N212" s="77"/>
      <c r="O212" s="77"/>
      <c r="P212" s="77"/>
      <c r="Q212" s="77"/>
      <c r="R212" s="44"/>
      <c r="S212" s="77"/>
      <c r="T212" s="77"/>
      <c r="U212" s="77"/>
      <c r="V212" s="77"/>
      <c r="W212" s="77"/>
      <c r="Y212" s="44"/>
      <c r="Z212" s="47"/>
      <c r="AA212" s="47"/>
      <c r="AB212" s="48"/>
      <c r="AC212" s="47"/>
      <c r="AD212" s="47"/>
      <c r="AE212" s="48"/>
      <c r="AF212" s="48"/>
      <c r="AG212" s="48"/>
    </row>
    <row r="213" spans="2:33" x14ac:dyDescent="0.55000000000000004">
      <c r="B213" s="8"/>
      <c r="C213" s="8"/>
      <c r="D213" s="8"/>
      <c r="E213" s="8"/>
      <c r="F213" s="41"/>
      <c r="G213" s="8"/>
      <c r="H213" s="8"/>
      <c r="I213" s="8"/>
      <c r="J213" s="8"/>
      <c r="K213" s="42"/>
      <c r="L213" s="42"/>
      <c r="M213" s="77"/>
      <c r="N213" s="77"/>
      <c r="O213" s="77"/>
      <c r="P213" s="77"/>
      <c r="Q213" s="77"/>
      <c r="R213" s="44"/>
      <c r="S213" s="77"/>
      <c r="T213" s="77"/>
      <c r="U213" s="77"/>
      <c r="V213" s="77"/>
      <c r="W213" s="77"/>
      <c r="Y213" s="44"/>
      <c r="Z213" s="47"/>
      <c r="AA213" s="47"/>
      <c r="AB213" s="48"/>
      <c r="AC213" s="47"/>
      <c r="AD213" s="47"/>
      <c r="AE213" s="48"/>
      <c r="AF213" s="48"/>
      <c r="AG213" s="48"/>
    </row>
    <row r="214" spans="2:33" x14ac:dyDescent="0.55000000000000004">
      <c r="B214" s="8"/>
      <c r="C214" s="8"/>
      <c r="D214" s="8"/>
      <c r="E214" s="8"/>
      <c r="F214" s="41"/>
      <c r="G214" s="8"/>
      <c r="H214" s="8"/>
      <c r="I214" s="8"/>
      <c r="J214" s="8"/>
      <c r="K214" s="42"/>
      <c r="L214" s="42"/>
      <c r="M214" s="77"/>
      <c r="N214" s="77"/>
      <c r="O214" s="77"/>
      <c r="P214" s="77"/>
      <c r="Q214" s="77"/>
      <c r="R214" s="44"/>
      <c r="S214" s="77"/>
      <c r="T214" s="77"/>
      <c r="U214" s="77"/>
      <c r="V214" s="77"/>
      <c r="W214" s="77"/>
      <c r="Y214" s="44"/>
      <c r="Z214" s="47"/>
      <c r="AA214" s="47"/>
      <c r="AB214" s="48"/>
      <c r="AC214" s="47"/>
      <c r="AD214" s="47"/>
      <c r="AE214" s="48"/>
      <c r="AF214" s="48"/>
      <c r="AG214" s="48"/>
    </row>
    <row r="215" spans="2:33" x14ac:dyDescent="0.55000000000000004">
      <c r="B215" s="8"/>
      <c r="C215" s="8"/>
      <c r="D215" s="8"/>
      <c r="E215" s="8"/>
      <c r="F215" s="41"/>
      <c r="G215" s="8"/>
      <c r="H215" s="8"/>
      <c r="I215" s="8"/>
      <c r="J215" s="8"/>
      <c r="K215" s="42"/>
      <c r="L215" s="42"/>
      <c r="M215" s="77"/>
      <c r="N215" s="77"/>
      <c r="O215" s="77"/>
      <c r="P215" s="77"/>
      <c r="Q215" s="77"/>
      <c r="R215" s="44"/>
      <c r="S215" s="77"/>
      <c r="T215" s="77"/>
      <c r="U215" s="77"/>
      <c r="V215" s="77"/>
      <c r="W215" s="77"/>
      <c r="Y215" s="44"/>
      <c r="Z215" s="47"/>
      <c r="AA215" s="47"/>
      <c r="AB215" s="48"/>
      <c r="AC215" s="47"/>
      <c r="AD215" s="47"/>
      <c r="AE215" s="48"/>
      <c r="AF215" s="48"/>
      <c r="AG215" s="48"/>
    </row>
    <row r="216" spans="2:33" x14ac:dyDescent="0.55000000000000004">
      <c r="B216" s="8"/>
      <c r="C216" s="8"/>
      <c r="D216" s="8"/>
      <c r="E216" s="8"/>
      <c r="F216" s="41"/>
      <c r="G216" s="8"/>
      <c r="H216" s="8"/>
      <c r="I216" s="8"/>
      <c r="J216" s="8"/>
      <c r="K216" s="42"/>
      <c r="L216" s="42"/>
      <c r="M216" s="77"/>
      <c r="N216" s="77"/>
      <c r="O216" s="77"/>
      <c r="P216" s="77"/>
      <c r="Q216" s="77"/>
      <c r="R216" s="44"/>
      <c r="S216" s="77"/>
      <c r="T216" s="77"/>
      <c r="U216" s="77"/>
      <c r="V216" s="77"/>
      <c r="W216" s="77"/>
      <c r="Y216" s="44"/>
      <c r="Z216" s="47"/>
      <c r="AA216" s="47"/>
      <c r="AB216" s="48"/>
      <c r="AC216" s="47"/>
      <c r="AD216" s="47"/>
      <c r="AE216" s="48"/>
      <c r="AF216" s="48"/>
      <c r="AG216" s="48"/>
    </row>
    <row r="217" spans="2:33" x14ac:dyDescent="0.55000000000000004">
      <c r="B217" s="8"/>
      <c r="C217" s="8"/>
      <c r="D217" s="8"/>
      <c r="E217" s="8"/>
      <c r="F217" s="41"/>
      <c r="G217" s="8"/>
      <c r="H217" s="8"/>
      <c r="I217" s="8"/>
      <c r="J217" s="8"/>
      <c r="K217" s="42"/>
      <c r="L217" s="42"/>
      <c r="M217" s="77"/>
      <c r="N217" s="77"/>
      <c r="O217" s="77"/>
      <c r="P217" s="77"/>
      <c r="Q217" s="77"/>
      <c r="R217" s="44"/>
      <c r="S217" s="77"/>
      <c r="T217" s="77"/>
      <c r="U217" s="77"/>
      <c r="V217" s="77"/>
      <c r="W217" s="77"/>
      <c r="Y217" s="44"/>
      <c r="Z217" s="47"/>
      <c r="AA217" s="47"/>
      <c r="AB217" s="48"/>
      <c r="AC217" s="47"/>
      <c r="AD217" s="47"/>
      <c r="AE217" s="48"/>
      <c r="AF217" s="48"/>
      <c r="AG217" s="48"/>
    </row>
    <row r="218" spans="2:33" x14ac:dyDescent="0.55000000000000004">
      <c r="B218" s="8"/>
      <c r="C218" s="8"/>
      <c r="D218" s="8"/>
      <c r="E218" s="8"/>
      <c r="F218" s="41"/>
      <c r="G218" s="8"/>
      <c r="H218" s="8"/>
      <c r="I218" s="8"/>
      <c r="J218" s="8"/>
      <c r="K218" s="42"/>
      <c r="L218" s="42"/>
      <c r="M218" s="77"/>
      <c r="N218" s="77"/>
      <c r="O218" s="77"/>
      <c r="P218" s="77"/>
      <c r="Q218" s="77"/>
      <c r="R218" s="44"/>
      <c r="S218" s="77"/>
      <c r="T218" s="77"/>
      <c r="U218" s="77"/>
      <c r="V218" s="77"/>
      <c r="W218" s="77"/>
      <c r="Y218" s="44"/>
      <c r="Z218" s="47"/>
      <c r="AA218" s="47"/>
      <c r="AB218" s="48"/>
      <c r="AC218" s="47"/>
      <c r="AD218" s="47"/>
      <c r="AE218" s="48"/>
      <c r="AF218" s="48"/>
      <c r="AG218" s="48"/>
    </row>
    <row r="219" spans="2:33" x14ac:dyDescent="0.55000000000000004">
      <c r="B219" s="8"/>
      <c r="C219" s="8"/>
      <c r="D219" s="8"/>
      <c r="E219" s="8"/>
      <c r="F219" s="41"/>
      <c r="G219" s="8"/>
      <c r="H219" s="8"/>
      <c r="I219" s="8"/>
      <c r="J219" s="8"/>
      <c r="K219" s="42"/>
      <c r="L219" s="42"/>
      <c r="M219" s="77"/>
      <c r="N219" s="77"/>
      <c r="O219" s="77"/>
      <c r="P219" s="77"/>
      <c r="Q219" s="77"/>
      <c r="R219" s="44"/>
      <c r="S219" s="77"/>
      <c r="T219" s="77"/>
      <c r="U219" s="77"/>
      <c r="V219" s="77"/>
      <c r="W219" s="77"/>
      <c r="Y219" s="44"/>
      <c r="Z219" s="47"/>
      <c r="AA219" s="47"/>
      <c r="AB219" s="48"/>
      <c r="AC219" s="47"/>
      <c r="AD219" s="47"/>
      <c r="AE219" s="48"/>
      <c r="AF219" s="48"/>
      <c r="AG219" s="48"/>
    </row>
    <row r="220" spans="2:33" x14ac:dyDescent="0.55000000000000004">
      <c r="B220" s="8"/>
      <c r="C220" s="8"/>
      <c r="D220" s="8"/>
      <c r="E220" s="8"/>
      <c r="F220" s="41"/>
      <c r="G220" s="8"/>
      <c r="H220" s="8"/>
      <c r="I220" s="8"/>
      <c r="J220" s="8"/>
      <c r="K220" s="42"/>
      <c r="L220" s="42"/>
      <c r="M220" s="77"/>
      <c r="N220" s="77"/>
      <c r="O220" s="77"/>
      <c r="P220" s="77"/>
      <c r="Q220" s="77"/>
      <c r="R220" s="44"/>
      <c r="S220" s="77"/>
      <c r="T220" s="77"/>
      <c r="U220" s="77"/>
      <c r="V220" s="77"/>
      <c r="W220" s="77"/>
      <c r="Y220" s="44"/>
      <c r="Z220" s="47"/>
      <c r="AA220" s="47"/>
      <c r="AB220" s="48"/>
      <c r="AC220" s="47"/>
      <c r="AD220" s="47"/>
      <c r="AE220" s="48"/>
      <c r="AF220" s="48"/>
      <c r="AG220" s="48"/>
    </row>
    <row r="221" spans="2:33" x14ac:dyDescent="0.55000000000000004">
      <c r="B221" s="8"/>
      <c r="C221" s="8"/>
      <c r="D221" s="8"/>
      <c r="E221" s="8"/>
      <c r="F221" s="41"/>
      <c r="G221" s="8"/>
      <c r="H221" s="8"/>
      <c r="I221" s="8"/>
      <c r="J221" s="8"/>
      <c r="K221" s="42"/>
      <c r="L221" s="42"/>
      <c r="M221" s="77"/>
      <c r="N221" s="77"/>
      <c r="O221" s="77"/>
      <c r="P221" s="77"/>
      <c r="Q221" s="77"/>
      <c r="R221" s="44"/>
      <c r="S221" s="77"/>
      <c r="T221" s="77"/>
      <c r="U221" s="77"/>
      <c r="V221" s="77"/>
      <c r="W221" s="77"/>
      <c r="Y221" s="44"/>
      <c r="Z221" s="47"/>
      <c r="AA221" s="47"/>
      <c r="AB221" s="48"/>
      <c r="AC221" s="47"/>
      <c r="AD221" s="47"/>
      <c r="AE221" s="48"/>
      <c r="AF221" s="48"/>
      <c r="AG221" s="48"/>
    </row>
    <row r="222" spans="2:33" x14ac:dyDescent="0.55000000000000004">
      <c r="B222" s="8"/>
      <c r="C222" s="8"/>
      <c r="D222" s="8"/>
      <c r="E222" s="8"/>
      <c r="F222" s="41"/>
      <c r="G222" s="8"/>
      <c r="H222" s="8"/>
      <c r="I222" s="8"/>
      <c r="J222" s="8"/>
      <c r="K222" s="42"/>
      <c r="L222" s="42"/>
      <c r="M222" s="77"/>
      <c r="N222" s="77"/>
      <c r="O222" s="77"/>
      <c r="P222" s="77"/>
      <c r="Q222" s="77"/>
      <c r="R222" s="44"/>
      <c r="S222" s="77"/>
      <c r="T222" s="77"/>
      <c r="U222" s="77"/>
      <c r="V222" s="77"/>
      <c r="W222" s="77"/>
      <c r="Y222" s="44"/>
      <c r="Z222" s="47"/>
      <c r="AA222" s="47"/>
      <c r="AB222" s="48"/>
      <c r="AC222" s="47"/>
      <c r="AD222" s="47"/>
      <c r="AE222" s="48"/>
      <c r="AF222" s="48"/>
      <c r="AG222" s="48"/>
    </row>
    <row r="223" spans="2:33" x14ac:dyDescent="0.55000000000000004">
      <c r="B223" s="8"/>
      <c r="C223" s="8"/>
      <c r="D223" s="8"/>
      <c r="E223" s="8"/>
      <c r="F223" s="41"/>
      <c r="G223" s="8"/>
      <c r="H223" s="8"/>
      <c r="I223" s="8"/>
      <c r="J223" s="8"/>
      <c r="K223" s="42"/>
      <c r="L223" s="42"/>
      <c r="M223" s="77"/>
      <c r="N223" s="77"/>
      <c r="O223" s="77"/>
      <c r="P223" s="77"/>
      <c r="Q223" s="77"/>
      <c r="R223" s="44"/>
      <c r="S223" s="77"/>
      <c r="T223" s="77"/>
      <c r="U223" s="77"/>
      <c r="V223" s="77"/>
      <c r="W223" s="77"/>
      <c r="Y223" s="44"/>
      <c r="Z223" s="47"/>
      <c r="AA223" s="47"/>
      <c r="AB223" s="48"/>
      <c r="AC223" s="47"/>
      <c r="AD223" s="47"/>
      <c r="AE223" s="48"/>
      <c r="AF223" s="48"/>
      <c r="AG223" s="48"/>
    </row>
    <row r="224" spans="2:33" x14ac:dyDescent="0.55000000000000004">
      <c r="B224" s="8"/>
      <c r="C224" s="8"/>
      <c r="D224" s="8"/>
      <c r="E224" s="8"/>
      <c r="F224" s="41"/>
      <c r="G224" s="8"/>
      <c r="H224" s="8"/>
      <c r="I224" s="8"/>
      <c r="J224" s="8"/>
      <c r="K224" s="42"/>
      <c r="L224" s="42"/>
      <c r="M224" s="77"/>
      <c r="N224" s="77"/>
      <c r="O224" s="77"/>
      <c r="P224" s="77"/>
      <c r="Q224" s="77"/>
      <c r="R224" s="44"/>
      <c r="S224" s="77"/>
      <c r="T224" s="77"/>
      <c r="U224" s="77"/>
      <c r="V224" s="77"/>
      <c r="W224" s="77"/>
      <c r="Y224" s="44"/>
      <c r="Z224" s="47"/>
      <c r="AA224" s="47"/>
      <c r="AB224" s="48"/>
      <c r="AC224" s="47"/>
      <c r="AD224" s="47"/>
      <c r="AE224" s="48"/>
      <c r="AF224" s="48"/>
      <c r="AG224" s="48"/>
    </row>
    <row r="225" spans="2:33" x14ac:dyDescent="0.55000000000000004">
      <c r="B225" s="8"/>
      <c r="C225" s="8"/>
      <c r="D225" s="8"/>
      <c r="E225" s="8"/>
      <c r="F225" s="41"/>
      <c r="G225" s="8"/>
      <c r="H225" s="8"/>
      <c r="I225" s="8"/>
      <c r="J225" s="8"/>
      <c r="K225" s="42"/>
      <c r="L225" s="42"/>
      <c r="M225" s="77"/>
      <c r="N225" s="77"/>
      <c r="O225" s="77"/>
      <c r="P225" s="77"/>
      <c r="Q225" s="77"/>
      <c r="R225" s="44"/>
      <c r="S225" s="77"/>
      <c r="T225" s="77"/>
      <c r="U225" s="77"/>
      <c r="V225" s="77"/>
      <c r="W225" s="77"/>
      <c r="Y225" s="44"/>
      <c r="Z225" s="47"/>
      <c r="AA225" s="47"/>
      <c r="AB225" s="48"/>
      <c r="AC225" s="47"/>
      <c r="AD225" s="47"/>
      <c r="AE225" s="48"/>
      <c r="AF225" s="48"/>
      <c r="AG225" s="48"/>
    </row>
    <row r="226" spans="2:33" x14ac:dyDescent="0.55000000000000004">
      <c r="B226" s="8"/>
      <c r="C226" s="8"/>
      <c r="D226" s="8"/>
      <c r="E226" s="8"/>
      <c r="F226" s="41"/>
      <c r="G226" s="8"/>
      <c r="H226" s="8"/>
      <c r="I226" s="8"/>
      <c r="J226" s="8"/>
      <c r="K226" s="42"/>
      <c r="L226" s="42"/>
      <c r="M226" s="77"/>
      <c r="N226" s="77"/>
      <c r="O226" s="77"/>
      <c r="P226" s="77"/>
      <c r="Q226" s="77"/>
      <c r="R226" s="44"/>
      <c r="S226" s="77"/>
      <c r="T226" s="77"/>
      <c r="U226" s="77"/>
      <c r="V226" s="77"/>
      <c r="W226" s="77"/>
      <c r="Y226" s="44"/>
      <c r="Z226" s="47"/>
      <c r="AA226" s="47"/>
      <c r="AB226" s="48"/>
      <c r="AC226" s="47"/>
      <c r="AD226" s="47"/>
      <c r="AE226" s="48"/>
      <c r="AF226" s="48"/>
      <c r="AG226" s="48"/>
    </row>
    <row r="227" spans="2:33" x14ac:dyDescent="0.55000000000000004">
      <c r="B227" s="8"/>
      <c r="C227" s="8"/>
      <c r="D227" s="8"/>
      <c r="E227" s="8"/>
      <c r="F227" s="41"/>
      <c r="G227" s="8"/>
      <c r="H227" s="8"/>
      <c r="I227" s="8"/>
      <c r="J227" s="8"/>
      <c r="K227" s="42"/>
      <c r="L227" s="42"/>
      <c r="M227" s="77"/>
      <c r="N227" s="77"/>
      <c r="O227" s="77"/>
      <c r="P227" s="77"/>
      <c r="Q227" s="77"/>
      <c r="R227" s="44"/>
      <c r="S227" s="77"/>
      <c r="T227" s="77"/>
      <c r="U227" s="77"/>
      <c r="V227" s="77"/>
      <c r="W227" s="77"/>
      <c r="Y227" s="44"/>
      <c r="Z227" s="47"/>
      <c r="AA227" s="47"/>
      <c r="AB227" s="48"/>
      <c r="AC227" s="47"/>
      <c r="AD227" s="47"/>
      <c r="AE227" s="48"/>
      <c r="AF227" s="48"/>
      <c r="AG227" s="48"/>
    </row>
    <row r="228" spans="2:33" x14ac:dyDescent="0.55000000000000004">
      <c r="B228" s="8"/>
      <c r="C228" s="8"/>
      <c r="D228" s="8"/>
      <c r="E228" s="8"/>
      <c r="F228" s="41"/>
      <c r="G228" s="8"/>
      <c r="H228" s="8"/>
      <c r="I228" s="8"/>
      <c r="J228" s="8"/>
      <c r="K228" s="42"/>
      <c r="L228" s="42"/>
      <c r="M228" s="77"/>
      <c r="N228" s="77"/>
      <c r="O228" s="77"/>
      <c r="P228" s="77"/>
      <c r="Q228" s="77"/>
      <c r="R228" s="44"/>
      <c r="S228" s="77"/>
      <c r="T228" s="77"/>
      <c r="U228" s="77"/>
      <c r="V228" s="77"/>
      <c r="W228" s="77"/>
      <c r="Y228" s="44"/>
      <c r="Z228" s="47"/>
      <c r="AA228" s="47"/>
      <c r="AB228" s="48"/>
      <c r="AC228" s="47"/>
      <c r="AD228" s="47"/>
      <c r="AE228" s="48"/>
      <c r="AF228" s="48"/>
      <c r="AG228" s="48"/>
    </row>
    <row r="229" spans="2:33" x14ac:dyDescent="0.55000000000000004">
      <c r="B229" s="8"/>
      <c r="C229" s="8"/>
      <c r="D229" s="8"/>
      <c r="E229" s="8"/>
      <c r="F229" s="41"/>
      <c r="G229" s="8"/>
      <c r="H229" s="8"/>
      <c r="I229" s="8"/>
      <c r="J229" s="8"/>
      <c r="K229" s="42"/>
      <c r="L229" s="42"/>
      <c r="M229" s="77"/>
      <c r="N229" s="77"/>
      <c r="O229" s="77"/>
      <c r="P229" s="77"/>
      <c r="Q229" s="77"/>
      <c r="R229" s="44"/>
      <c r="S229" s="77"/>
      <c r="T229" s="77"/>
      <c r="U229" s="77"/>
      <c r="V229" s="77"/>
      <c r="W229" s="77"/>
      <c r="Y229" s="44"/>
      <c r="Z229" s="47"/>
      <c r="AA229" s="47"/>
      <c r="AB229" s="48"/>
      <c r="AC229" s="47"/>
      <c r="AD229" s="47"/>
      <c r="AE229" s="48"/>
      <c r="AF229" s="48"/>
      <c r="AG229" s="48"/>
    </row>
    <row r="230" spans="2:33" x14ac:dyDescent="0.55000000000000004">
      <c r="B230" s="8"/>
      <c r="C230" s="8"/>
      <c r="D230" s="8"/>
      <c r="E230" s="8"/>
      <c r="F230" s="41"/>
      <c r="G230" s="8"/>
      <c r="H230" s="8"/>
      <c r="I230" s="8"/>
      <c r="J230" s="8"/>
      <c r="K230" s="42"/>
      <c r="L230" s="42"/>
      <c r="M230" s="77"/>
      <c r="N230" s="77"/>
      <c r="O230" s="77"/>
      <c r="P230" s="77"/>
      <c r="Q230" s="77"/>
      <c r="R230" s="44"/>
      <c r="S230" s="77"/>
      <c r="T230" s="77"/>
      <c r="U230" s="77"/>
      <c r="V230" s="77"/>
      <c r="W230" s="77"/>
      <c r="Y230" s="44"/>
      <c r="Z230" s="47"/>
      <c r="AA230" s="47"/>
      <c r="AB230" s="48"/>
      <c r="AC230" s="47"/>
      <c r="AD230" s="47"/>
      <c r="AE230" s="48"/>
      <c r="AF230" s="48"/>
      <c r="AG230" s="48"/>
    </row>
    <row r="231" spans="2:33" x14ac:dyDescent="0.55000000000000004">
      <c r="B231" s="8"/>
      <c r="C231" s="8"/>
      <c r="D231" s="8"/>
      <c r="E231" s="8"/>
      <c r="F231" s="41"/>
      <c r="G231" s="8"/>
      <c r="H231" s="8"/>
      <c r="I231" s="8"/>
      <c r="J231" s="8"/>
      <c r="K231" s="42"/>
      <c r="L231" s="42"/>
      <c r="M231" s="77"/>
      <c r="N231" s="77"/>
      <c r="O231" s="77"/>
      <c r="P231" s="77"/>
      <c r="Q231" s="77"/>
      <c r="R231" s="44"/>
      <c r="S231" s="77"/>
      <c r="T231" s="77"/>
      <c r="U231" s="77"/>
      <c r="V231" s="77"/>
      <c r="W231" s="77"/>
      <c r="Y231" s="44"/>
      <c r="Z231" s="47"/>
      <c r="AA231" s="47"/>
      <c r="AB231" s="48"/>
      <c r="AC231" s="47"/>
      <c r="AD231" s="47"/>
      <c r="AE231" s="48"/>
      <c r="AF231" s="48"/>
      <c r="AG231" s="48"/>
    </row>
    <row r="232" spans="2:33" x14ac:dyDescent="0.55000000000000004">
      <c r="B232" s="8"/>
      <c r="C232" s="8"/>
      <c r="D232" s="8"/>
      <c r="E232" s="8"/>
      <c r="F232" s="41"/>
      <c r="G232" s="8"/>
      <c r="H232" s="8"/>
      <c r="I232" s="8"/>
      <c r="J232" s="8"/>
      <c r="K232" s="42"/>
      <c r="L232" s="42"/>
      <c r="M232" s="77"/>
      <c r="N232" s="77"/>
      <c r="O232" s="77"/>
      <c r="P232" s="77"/>
      <c r="Q232" s="77"/>
      <c r="R232" s="44"/>
      <c r="S232" s="77"/>
      <c r="T232" s="77"/>
      <c r="U232" s="77"/>
      <c r="V232" s="77"/>
      <c r="W232" s="77"/>
      <c r="Y232" s="44"/>
      <c r="Z232" s="47"/>
      <c r="AA232" s="47"/>
      <c r="AB232" s="48"/>
      <c r="AC232" s="47"/>
      <c r="AD232" s="47"/>
      <c r="AE232" s="48"/>
      <c r="AF232" s="48"/>
      <c r="AG232" s="48"/>
    </row>
    <row r="233" spans="2:33" x14ac:dyDescent="0.55000000000000004">
      <c r="B233" s="8"/>
      <c r="C233" s="8"/>
      <c r="D233" s="8"/>
      <c r="E233" s="8"/>
      <c r="F233" s="41"/>
      <c r="G233" s="8"/>
      <c r="H233" s="8"/>
      <c r="I233" s="8"/>
      <c r="J233" s="8"/>
      <c r="K233" s="42"/>
      <c r="L233" s="42"/>
      <c r="M233" s="77"/>
      <c r="N233" s="77"/>
      <c r="O233" s="77"/>
      <c r="P233" s="77"/>
      <c r="Q233" s="77"/>
      <c r="R233" s="44"/>
      <c r="S233" s="77"/>
      <c r="T233" s="77"/>
      <c r="U233" s="77"/>
      <c r="V233" s="77"/>
      <c r="W233" s="77"/>
      <c r="Y233" s="44"/>
      <c r="Z233" s="47"/>
      <c r="AA233" s="47"/>
      <c r="AB233" s="48"/>
      <c r="AC233" s="47"/>
      <c r="AD233" s="47"/>
      <c r="AE233" s="48"/>
      <c r="AF233" s="48"/>
      <c r="AG233" s="48"/>
    </row>
    <row r="234" spans="2:33" x14ac:dyDescent="0.55000000000000004">
      <c r="B234" s="8"/>
      <c r="C234" s="8"/>
      <c r="D234" s="8"/>
      <c r="E234" s="8"/>
      <c r="F234" s="41"/>
      <c r="G234" s="8"/>
      <c r="H234" s="8"/>
      <c r="I234" s="8"/>
      <c r="J234" s="8"/>
      <c r="K234" s="42"/>
      <c r="L234" s="42"/>
      <c r="M234" s="77"/>
      <c r="N234" s="77"/>
      <c r="O234" s="77"/>
      <c r="P234" s="77"/>
      <c r="Q234" s="77"/>
      <c r="R234" s="44"/>
      <c r="S234" s="77"/>
      <c r="T234" s="77"/>
      <c r="U234" s="77"/>
      <c r="V234" s="77"/>
      <c r="W234" s="77"/>
      <c r="Y234" s="44"/>
      <c r="Z234" s="47"/>
      <c r="AA234" s="47"/>
      <c r="AB234" s="48"/>
      <c r="AC234" s="47"/>
      <c r="AD234" s="47"/>
      <c r="AE234" s="48"/>
      <c r="AF234" s="48"/>
      <c r="AG234" s="48"/>
    </row>
    <row r="235" spans="2:33" x14ac:dyDescent="0.55000000000000004">
      <c r="B235" s="8"/>
      <c r="C235" s="8"/>
      <c r="D235" s="8"/>
      <c r="E235" s="8"/>
      <c r="F235" s="41"/>
      <c r="G235" s="8"/>
      <c r="H235" s="8"/>
      <c r="I235" s="8"/>
      <c r="J235" s="8"/>
      <c r="K235" s="42"/>
      <c r="L235" s="42"/>
      <c r="M235" s="77"/>
      <c r="N235" s="77"/>
      <c r="O235" s="77"/>
      <c r="P235" s="77"/>
      <c r="Q235" s="77"/>
      <c r="R235" s="44"/>
      <c r="S235" s="77"/>
      <c r="T235" s="77"/>
      <c r="U235" s="77"/>
      <c r="V235" s="77"/>
      <c r="W235" s="77"/>
      <c r="Y235" s="44"/>
      <c r="Z235" s="47"/>
      <c r="AA235" s="47"/>
      <c r="AB235" s="48"/>
      <c r="AC235" s="47"/>
      <c r="AD235" s="47"/>
      <c r="AE235" s="48"/>
      <c r="AF235" s="48"/>
      <c r="AG235" s="48"/>
    </row>
    <row r="236" spans="2:33" x14ac:dyDescent="0.55000000000000004">
      <c r="B236" s="8"/>
      <c r="C236" s="8"/>
      <c r="D236" s="8"/>
      <c r="E236" s="8"/>
      <c r="F236" s="41"/>
      <c r="G236" s="8"/>
      <c r="H236" s="8"/>
      <c r="I236" s="8"/>
      <c r="J236" s="8"/>
      <c r="K236" s="42"/>
      <c r="L236" s="42"/>
      <c r="M236" s="77"/>
      <c r="N236" s="77"/>
      <c r="O236" s="77"/>
      <c r="P236" s="77"/>
      <c r="Q236" s="77"/>
      <c r="R236" s="44"/>
      <c r="S236" s="77"/>
      <c r="T236" s="77"/>
      <c r="U236" s="77"/>
      <c r="V236" s="77"/>
      <c r="W236" s="77"/>
      <c r="Y236" s="44"/>
      <c r="Z236" s="47"/>
      <c r="AA236" s="47"/>
      <c r="AB236" s="48"/>
      <c r="AC236" s="47"/>
      <c r="AD236" s="47"/>
      <c r="AE236" s="48"/>
      <c r="AF236" s="48"/>
      <c r="AG236" s="48"/>
    </row>
    <row r="237" spans="2:33" x14ac:dyDescent="0.55000000000000004">
      <c r="B237" s="8"/>
      <c r="C237" s="8"/>
      <c r="D237" s="8"/>
      <c r="E237" s="8"/>
      <c r="F237" s="41"/>
      <c r="G237" s="8"/>
      <c r="H237" s="8"/>
      <c r="I237" s="8"/>
      <c r="J237" s="8"/>
      <c r="K237" s="42"/>
      <c r="L237" s="42"/>
      <c r="M237" s="77"/>
      <c r="N237" s="77"/>
      <c r="O237" s="77"/>
      <c r="P237" s="77"/>
      <c r="Q237" s="77"/>
      <c r="R237" s="44"/>
      <c r="S237" s="77"/>
      <c r="T237" s="77"/>
      <c r="U237" s="77"/>
      <c r="V237" s="77"/>
      <c r="W237" s="77"/>
      <c r="Y237" s="44"/>
      <c r="Z237" s="47"/>
      <c r="AA237" s="47"/>
      <c r="AB237" s="48"/>
      <c r="AC237" s="47"/>
      <c r="AD237" s="47"/>
      <c r="AE237" s="48"/>
      <c r="AF237" s="48"/>
      <c r="AG237" s="48"/>
    </row>
    <row r="238" spans="2:33" x14ac:dyDescent="0.55000000000000004">
      <c r="B238" s="8"/>
      <c r="C238" s="8"/>
      <c r="D238" s="8"/>
      <c r="E238" s="8"/>
      <c r="F238" s="41"/>
      <c r="G238" s="8"/>
      <c r="H238" s="8"/>
      <c r="I238" s="8"/>
      <c r="J238" s="8"/>
      <c r="K238" s="42"/>
      <c r="L238" s="42"/>
      <c r="M238" s="77"/>
      <c r="N238" s="77"/>
      <c r="O238" s="77"/>
      <c r="P238" s="77"/>
      <c r="Q238" s="77"/>
      <c r="R238" s="44"/>
      <c r="S238" s="77"/>
      <c r="T238" s="77"/>
      <c r="U238" s="77"/>
      <c r="V238" s="77"/>
      <c r="W238" s="77"/>
      <c r="Y238" s="44"/>
      <c r="Z238" s="47"/>
      <c r="AA238" s="47"/>
      <c r="AB238" s="48"/>
      <c r="AC238" s="47"/>
      <c r="AD238" s="47"/>
      <c r="AE238" s="48"/>
      <c r="AF238" s="48"/>
      <c r="AG238" s="48"/>
    </row>
  </sheetData>
  <mergeCells count="2">
    <mergeCell ref="B6:L6"/>
    <mergeCell ref="M6:Y6"/>
  </mergeCells>
  <hyperlinks>
    <hyperlink ref="A1" location="'Cover page'!A1" display="'Cover page'!A1" xr:uid="{E1D7CB06-3F6A-4AD9-9D36-A9984F6B8FD8}"/>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731D5-FC03-4FDC-9717-79FE43D72DF5}">
  <sheetPr codeName="Sheet361">
    <tabColor theme="6" tint="0.39997558519241921"/>
    <pageSetUpPr autoPageBreaks="0"/>
  </sheetPr>
  <dimension ref="A1:AP717"/>
  <sheetViews>
    <sheetView zoomScale="80" zoomScaleNormal="80" workbookViewId="0">
      <pane xSplit="1" ySplit="9" topLeftCell="B190" activePane="bottomRight" state="frozen"/>
      <selection pane="topRight"/>
      <selection pane="bottomLeft"/>
      <selection pane="bottomRight" activeCell="D206" sqref="D206"/>
    </sheetView>
  </sheetViews>
  <sheetFormatPr defaultRowHeight="14.4" x14ac:dyDescent="0.55000000000000004"/>
  <cols>
    <col min="1" max="1" width="14.83984375" style="79" customWidth="1"/>
    <col min="2" max="2" width="12.68359375" style="79" customWidth="1"/>
    <col min="3" max="3" width="9.15625" style="79"/>
    <col min="4" max="4" width="14" style="79" customWidth="1"/>
    <col min="5" max="5" width="9.15625" style="79"/>
    <col min="6" max="6" width="28.83984375" style="79" customWidth="1"/>
    <col min="7" max="7" width="22" style="79" customWidth="1"/>
    <col min="8" max="8" width="15.83984375" style="79" customWidth="1"/>
    <col min="9" max="9" width="9.15625" style="79"/>
    <col min="10" max="10" width="13.578125" style="79" customWidth="1"/>
    <col min="11" max="11" width="31" style="79" customWidth="1"/>
    <col min="12" max="12" width="24" style="79" customWidth="1"/>
    <col min="13" max="13" width="13.15625" style="79" customWidth="1"/>
    <col min="14" max="14" width="12" style="79" customWidth="1"/>
    <col min="15" max="15" width="12.83984375" style="79" customWidth="1"/>
    <col min="16" max="16" width="15.578125" style="79" customWidth="1"/>
    <col min="17" max="17" width="14.41796875" style="79" customWidth="1"/>
    <col min="18" max="19" width="13" style="79" customWidth="1"/>
    <col min="20" max="20" width="9.15625" style="83"/>
    <col min="21" max="21" width="14.83984375" style="79" customWidth="1"/>
    <col min="22" max="22" width="14.68359375" style="79" customWidth="1"/>
    <col min="23" max="26" width="12.41796875" style="79" customWidth="1"/>
    <col min="27" max="36" width="15.83984375" style="79" customWidth="1"/>
    <col min="37" max="37" width="24.68359375" style="79" customWidth="1"/>
    <col min="38" max="38" width="23.41796875" style="79" customWidth="1"/>
    <col min="39" max="39" width="16.26171875" style="79" customWidth="1"/>
    <col min="40" max="40" width="14.26171875" customWidth="1"/>
  </cols>
  <sheetData>
    <row r="1" spans="1:40" ht="18.3" x14ac:dyDescent="0.7">
      <c r="A1" s="228" t="s">
        <v>1043</v>
      </c>
      <c r="B1" s="1" t="s">
        <v>113</v>
      </c>
      <c r="C1"/>
      <c r="D1"/>
      <c r="E1"/>
      <c r="F1"/>
      <c r="G1"/>
      <c r="H1"/>
      <c r="I1"/>
      <c r="J1"/>
      <c r="K1"/>
      <c r="L1"/>
      <c r="M1"/>
      <c r="N1"/>
      <c r="O1"/>
      <c r="P1"/>
      <c r="Q1"/>
      <c r="R1"/>
      <c r="S1"/>
      <c r="T1" s="78"/>
      <c r="U1"/>
      <c r="V1"/>
      <c r="W1"/>
      <c r="X1"/>
      <c r="Y1"/>
      <c r="Z1"/>
      <c r="AA1"/>
      <c r="AB1"/>
      <c r="AC1"/>
      <c r="AD1"/>
      <c r="AE1"/>
      <c r="AF1"/>
      <c r="AG1"/>
      <c r="AH1"/>
      <c r="AI1"/>
      <c r="AJ1"/>
      <c r="AK1"/>
      <c r="AL1"/>
      <c r="AM1"/>
    </row>
    <row r="2" spans="1:40" x14ac:dyDescent="0.55000000000000004">
      <c r="A2"/>
      <c r="B2" t="s">
        <v>250</v>
      </c>
      <c r="C2"/>
      <c r="D2"/>
      <c r="E2"/>
      <c r="F2"/>
      <c r="G2"/>
      <c r="H2"/>
      <c r="I2"/>
      <c r="J2"/>
      <c r="K2"/>
      <c r="L2"/>
      <c r="M2"/>
      <c r="N2"/>
      <c r="O2"/>
      <c r="P2"/>
      <c r="Q2"/>
      <c r="R2"/>
      <c r="S2"/>
      <c r="T2" s="78"/>
      <c r="U2"/>
      <c r="V2"/>
      <c r="W2"/>
      <c r="X2"/>
      <c r="Y2"/>
      <c r="Z2"/>
      <c r="AA2"/>
      <c r="AB2"/>
      <c r="AC2"/>
      <c r="AD2"/>
      <c r="AE2"/>
      <c r="AF2"/>
      <c r="AG2"/>
      <c r="AH2"/>
      <c r="AI2"/>
      <c r="AJ2"/>
      <c r="AK2"/>
      <c r="AL2"/>
      <c r="AM2"/>
    </row>
    <row r="3" spans="1:40" x14ac:dyDescent="0.55000000000000004">
      <c r="A3"/>
      <c r="B3" t="s">
        <v>1033</v>
      </c>
      <c r="C3"/>
      <c r="D3"/>
      <c r="E3"/>
      <c r="F3"/>
      <c r="G3"/>
      <c r="H3"/>
      <c r="I3"/>
      <c r="J3"/>
      <c r="K3"/>
      <c r="L3"/>
      <c r="M3"/>
      <c r="N3"/>
      <c r="O3"/>
      <c r="P3"/>
      <c r="Q3"/>
      <c r="R3"/>
      <c r="S3"/>
      <c r="T3" s="78"/>
      <c r="U3"/>
      <c r="V3"/>
      <c r="W3"/>
      <c r="X3"/>
      <c r="Y3"/>
      <c r="Z3"/>
      <c r="AA3"/>
      <c r="AB3"/>
      <c r="AC3"/>
      <c r="AD3"/>
      <c r="AE3"/>
      <c r="AF3"/>
      <c r="AG3"/>
      <c r="AH3"/>
      <c r="AI3"/>
      <c r="AJ3"/>
      <c r="AK3"/>
      <c r="AL3"/>
      <c r="AM3"/>
    </row>
    <row r="4" spans="1:40" x14ac:dyDescent="0.55000000000000004">
      <c r="A4"/>
      <c r="B4"/>
      <c r="C4"/>
      <c r="D4"/>
      <c r="E4"/>
      <c r="F4"/>
      <c r="G4"/>
      <c r="H4"/>
      <c r="I4"/>
      <c r="J4"/>
      <c r="K4"/>
      <c r="L4"/>
      <c r="M4"/>
      <c r="N4"/>
      <c r="O4"/>
      <c r="P4"/>
      <c r="Q4"/>
      <c r="R4"/>
      <c r="S4"/>
      <c r="T4" s="78"/>
      <c r="U4"/>
      <c r="V4"/>
      <c r="W4"/>
      <c r="X4"/>
      <c r="Y4"/>
      <c r="Z4"/>
      <c r="AA4"/>
      <c r="AB4"/>
      <c r="AC4"/>
      <c r="AD4"/>
      <c r="AE4"/>
      <c r="AF4"/>
      <c r="AG4"/>
      <c r="AH4"/>
      <c r="AI4"/>
      <c r="AJ4"/>
      <c r="AK4"/>
      <c r="AL4"/>
      <c r="AM4"/>
    </row>
    <row r="5" spans="1:40" x14ac:dyDescent="0.55000000000000004">
      <c r="A5"/>
      <c r="B5"/>
      <c r="C5"/>
      <c r="D5"/>
      <c r="E5"/>
      <c r="F5"/>
      <c r="G5"/>
      <c r="H5"/>
      <c r="I5"/>
      <c r="J5"/>
      <c r="K5"/>
      <c r="L5"/>
      <c r="M5"/>
      <c r="N5"/>
      <c r="O5"/>
      <c r="P5"/>
      <c r="Q5"/>
      <c r="R5"/>
      <c r="S5"/>
      <c r="T5" s="78"/>
      <c r="U5"/>
      <c r="V5"/>
      <c r="W5"/>
      <c r="X5"/>
      <c r="Y5"/>
      <c r="Z5"/>
      <c r="AA5"/>
      <c r="AB5"/>
      <c r="AC5"/>
      <c r="AD5"/>
      <c r="AE5"/>
      <c r="AF5"/>
      <c r="AG5"/>
      <c r="AH5"/>
      <c r="AI5"/>
      <c r="AJ5"/>
      <c r="AK5"/>
      <c r="AL5"/>
      <c r="AM5"/>
    </row>
    <row r="6" spans="1:40" s="7" customFormat="1" ht="30.75" customHeight="1" thickBot="1" x14ac:dyDescent="0.65">
      <c r="A6" s="131"/>
      <c r="B6" s="240" t="s">
        <v>118</v>
      </c>
      <c r="C6" s="240"/>
      <c r="D6" s="240"/>
      <c r="E6" s="240"/>
      <c r="F6" s="240"/>
      <c r="G6" s="240"/>
      <c r="H6" s="240"/>
      <c r="I6" s="240"/>
      <c r="J6" s="240"/>
      <c r="K6" s="241" t="s">
        <v>115</v>
      </c>
      <c r="L6" s="241"/>
      <c r="M6" s="241"/>
      <c r="N6" s="241"/>
      <c r="O6" s="242" t="s">
        <v>116</v>
      </c>
      <c r="P6" s="242"/>
      <c r="Q6" s="242"/>
      <c r="R6" s="238" t="s">
        <v>117</v>
      </c>
      <c r="S6" s="238"/>
      <c r="T6" s="238"/>
      <c r="U6" s="239" t="s">
        <v>119</v>
      </c>
      <c r="V6" s="239"/>
      <c r="W6" s="239"/>
      <c r="X6" s="239"/>
      <c r="Y6" s="239"/>
      <c r="Z6" s="239"/>
      <c r="AA6" s="239"/>
      <c r="AB6" s="239"/>
      <c r="AC6" s="239"/>
      <c r="AD6" s="235" t="s">
        <v>93</v>
      </c>
      <c r="AE6" s="235"/>
      <c r="AF6" s="235"/>
      <c r="AG6" s="235"/>
      <c r="AH6" s="235"/>
      <c r="AI6" s="235"/>
      <c r="AJ6" s="205"/>
      <c r="AK6" s="236" t="s">
        <v>247</v>
      </c>
      <c r="AL6" s="236"/>
      <c r="AM6" s="202" t="s">
        <v>253</v>
      </c>
      <c r="AN6" s="202"/>
    </row>
    <row r="7" spans="1:40" ht="14.7" thickTop="1" x14ac:dyDescent="0.55000000000000004">
      <c r="K7" s="80"/>
      <c r="L7" s="80"/>
      <c r="M7" s="80"/>
      <c r="N7" s="80"/>
      <c r="O7" s="81"/>
      <c r="P7" s="81"/>
      <c r="Q7" s="81"/>
      <c r="R7" s="82"/>
      <c r="S7" s="82"/>
      <c r="U7" s="84"/>
      <c r="V7" s="84"/>
      <c r="W7" s="84"/>
      <c r="X7" s="84"/>
      <c r="Y7" s="84"/>
      <c r="Z7" s="84"/>
      <c r="AA7" s="84"/>
      <c r="AB7" s="84"/>
      <c r="AC7" s="84"/>
      <c r="AD7" s="85"/>
      <c r="AE7" s="85"/>
      <c r="AF7" s="85"/>
      <c r="AG7" s="85"/>
      <c r="AH7" s="85"/>
      <c r="AI7" s="85"/>
      <c r="AJ7" s="85"/>
      <c r="AK7" s="86"/>
      <c r="AM7" s="185"/>
      <c r="AN7" s="185"/>
    </row>
    <row r="8" spans="1:40" ht="90" customHeight="1" x14ac:dyDescent="0.55000000000000004">
      <c r="A8" s="79" t="s">
        <v>4</v>
      </c>
      <c r="B8" s="87" t="s">
        <v>77</v>
      </c>
      <c r="D8" s="87" t="s">
        <v>78</v>
      </c>
      <c r="F8" s="88" t="s">
        <v>251</v>
      </c>
      <c r="G8" s="88" t="s">
        <v>252</v>
      </c>
      <c r="H8" s="87" t="s">
        <v>79</v>
      </c>
      <c r="J8" s="88"/>
      <c r="K8" s="89" t="s">
        <v>246</v>
      </c>
      <c r="L8" s="89" t="s">
        <v>80</v>
      </c>
      <c r="M8" s="90" t="s">
        <v>81</v>
      </c>
      <c r="N8" s="80"/>
      <c r="O8" s="91" t="s">
        <v>82</v>
      </c>
      <c r="P8" s="92" t="s">
        <v>120</v>
      </c>
      <c r="Q8" s="92" t="s">
        <v>83</v>
      </c>
      <c r="R8" s="93" t="s">
        <v>84</v>
      </c>
      <c r="S8" s="93"/>
      <c r="U8" s="94" t="s">
        <v>85</v>
      </c>
      <c r="V8" s="94" t="s">
        <v>114</v>
      </c>
      <c r="W8" s="95" t="s">
        <v>86</v>
      </c>
      <c r="X8" s="95" t="s">
        <v>87</v>
      </c>
      <c r="Y8" s="95" t="s">
        <v>88</v>
      </c>
      <c r="Z8" s="95" t="s">
        <v>89</v>
      </c>
      <c r="AA8" s="95" t="s">
        <v>90</v>
      </c>
      <c r="AB8" s="95" t="s">
        <v>91</v>
      </c>
      <c r="AC8" s="95" t="s">
        <v>92</v>
      </c>
      <c r="AD8" s="96" t="s">
        <v>97</v>
      </c>
      <c r="AE8" s="96" t="s">
        <v>98</v>
      </c>
      <c r="AF8" s="96" t="s">
        <v>99</v>
      </c>
      <c r="AG8" s="96" t="s">
        <v>100</v>
      </c>
      <c r="AH8" s="96" t="s">
        <v>101</v>
      </c>
      <c r="AI8" s="96" t="s">
        <v>102</v>
      </c>
      <c r="AJ8" s="96"/>
      <c r="AK8" s="87" t="s">
        <v>248</v>
      </c>
      <c r="AM8" s="188" t="s">
        <v>94</v>
      </c>
      <c r="AN8" s="185"/>
    </row>
    <row r="9" spans="1:40" s="127" customFormat="1" ht="28.8" x14ac:dyDescent="0.55000000000000004">
      <c r="A9" s="88" t="s">
        <v>1021</v>
      </c>
      <c r="B9" s="88" t="s">
        <v>95</v>
      </c>
      <c r="C9" s="88" t="s">
        <v>96</v>
      </c>
      <c r="D9" s="88" t="s">
        <v>95</v>
      </c>
      <c r="E9" s="88" t="s">
        <v>96</v>
      </c>
      <c r="F9" s="88" t="s">
        <v>95</v>
      </c>
      <c r="G9" s="88" t="s">
        <v>96</v>
      </c>
      <c r="H9" s="88" t="s">
        <v>95</v>
      </c>
      <c r="I9" s="88" t="s">
        <v>96</v>
      </c>
      <c r="J9" s="88"/>
      <c r="K9" s="89" t="s">
        <v>95</v>
      </c>
      <c r="L9" s="89" t="s">
        <v>95</v>
      </c>
      <c r="M9" s="89" t="s">
        <v>95</v>
      </c>
      <c r="N9" s="89" t="s">
        <v>96</v>
      </c>
      <c r="O9" s="92" t="s">
        <v>95</v>
      </c>
      <c r="P9" s="92" t="s">
        <v>95</v>
      </c>
      <c r="Q9" s="92" t="s">
        <v>95</v>
      </c>
      <c r="R9" s="200" t="s">
        <v>95</v>
      </c>
      <c r="S9" s="200" t="s">
        <v>96</v>
      </c>
      <c r="T9" s="201" t="s">
        <v>43</v>
      </c>
      <c r="U9" s="95" t="s">
        <v>95</v>
      </c>
      <c r="V9" s="95" t="s">
        <v>95</v>
      </c>
      <c r="W9" s="95" t="s">
        <v>95</v>
      </c>
      <c r="X9" s="95" t="s">
        <v>95</v>
      </c>
      <c r="Y9" s="95" t="s">
        <v>95</v>
      </c>
      <c r="Z9" s="95" t="s">
        <v>95</v>
      </c>
      <c r="AA9" s="95" t="s">
        <v>95</v>
      </c>
      <c r="AB9" s="95" t="s">
        <v>95</v>
      </c>
      <c r="AC9" s="95" t="s">
        <v>95</v>
      </c>
      <c r="AD9" s="96" t="s">
        <v>95</v>
      </c>
      <c r="AE9" s="96" t="s">
        <v>95</v>
      </c>
      <c r="AF9" s="96" t="s">
        <v>95</v>
      </c>
      <c r="AG9" s="96" t="s">
        <v>95</v>
      </c>
      <c r="AH9" s="96" t="s">
        <v>95</v>
      </c>
      <c r="AI9" s="96" t="s">
        <v>95</v>
      </c>
      <c r="AJ9" s="96"/>
      <c r="AK9" s="88" t="s">
        <v>95</v>
      </c>
      <c r="AL9" s="88" t="s">
        <v>96</v>
      </c>
      <c r="AM9" s="197" t="s">
        <v>103</v>
      </c>
      <c r="AN9" s="197" t="s">
        <v>249</v>
      </c>
    </row>
    <row r="10" spans="1:40" x14ac:dyDescent="0.55000000000000004">
      <c r="A10" s="79">
        <f t="shared" ref="A10:A73" si="0">A11-1</f>
        <v>1689</v>
      </c>
      <c r="K10" s="80"/>
      <c r="L10" s="80"/>
      <c r="M10" s="80"/>
      <c r="N10" s="80"/>
      <c r="O10" s="81"/>
      <c r="P10" s="81"/>
      <c r="Q10" s="81"/>
      <c r="R10" s="82"/>
      <c r="S10" s="82"/>
      <c r="U10" s="84"/>
      <c r="V10" s="84"/>
      <c r="W10" s="84"/>
      <c r="X10" s="84"/>
      <c r="Y10" s="84"/>
      <c r="Z10" s="84"/>
      <c r="AA10" s="84"/>
      <c r="AB10" s="84"/>
      <c r="AC10" s="84"/>
      <c r="AD10" s="85"/>
      <c r="AE10" s="85"/>
      <c r="AF10" s="85"/>
      <c r="AG10" s="85"/>
      <c r="AH10" s="85"/>
      <c r="AI10" s="85"/>
      <c r="AJ10" s="85"/>
      <c r="AK10" s="97"/>
      <c r="AM10" s="185"/>
      <c r="AN10" s="185"/>
    </row>
    <row r="11" spans="1:40" x14ac:dyDescent="0.55000000000000004">
      <c r="A11" s="79">
        <f t="shared" si="0"/>
        <v>1690</v>
      </c>
      <c r="K11" s="80"/>
      <c r="L11" s="80"/>
      <c r="M11" s="80"/>
      <c r="N11" s="80"/>
      <c r="O11" s="81"/>
      <c r="P11" s="81"/>
      <c r="Q11" s="81"/>
      <c r="R11" s="82"/>
      <c r="S11" s="82"/>
      <c r="U11" s="84"/>
      <c r="V11" s="84"/>
      <c r="W11" s="84"/>
      <c r="X11" s="84"/>
      <c r="Y11" s="84"/>
      <c r="Z11" s="84"/>
      <c r="AA11" s="84"/>
      <c r="AB11" s="84"/>
      <c r="AC11" s="84"/>
      <c r="AD11" s="85"/>
      <c r="AE11" s="85"/>
      <c r="AF11" s="85"/>
      <c r="AG11" s="85"/>
      <c r="AH11" s="85"/>
      <c r="AI11" s="85"/>
      <c r="AJ11" s="85"/>
      <c r="AK11" s="97"/>
      <c r="AM11" s="185"/>
      <c r="AN11" s="185"/>
    </row>
    <row r="12" spans="1:40" x14ac:dyDescent="0.55000000000000004">
      <c r="A12" s="79">
        <f t="shared" si="0"/>
        <v>1691</v>
      </c>
      <c r="K12" s="80"/>
      <c r="L12" s="80"/>
      <c r="M12" s="80"/>
      <c r="N12" s="80"/>
      <c r="O12" s="81"/>
      <c r="P12" s="81"/>
      <c r="Q12" s="81"/>
      <c r="R12" s="82"/>
      <c r="S12" s="82"/>
      <c r="U12" s="84"/>
      <c r="V12" s="84"/>
      <c r="W12" s="84"/>
      <c r="X12" s="84"/>
      <c r="Y12" s="84"/>
      <c r="Z12" s="84"/>
      <c r="AA12" s="84"/>
      <c r="AB12" s="84"/>
      <c r="AC12" s="84"/>
      <c r="AD12" s="85"/>
      <c r="AE12" s="85"/>
      <c r="AF12" s="85"/>
      <c r="AG12" s="85"/>
      <c r="AH12" s="85"/>
      <c r="AI12" s="85"/>
      <c r="AJ12" s="85"/>
      <c r="AK12" s="97">
        <v>3.15</v>
      </c>
      <c r="AM12" s="198"/>
      <c r="AN12" s="185"/>
    </row>
    <row r="13" spans="1:40" x14ac:dyDescent="0.55000000000000004">
      <c r="A13" s="79">
        <f t="shared" si="0"/>
        <v>1692</v>
      </c>
      <c r="K13" s="80"/>
      <c r="L13" s="80"/>
      <c r="M13" s="80"/>
      <c r="N13" s="80"/>
      <c r="O13" s="81"/>
      <c r="P13" s="81"/>
      <c r="Q13" s="81"/>
      <c r="R13" s="82"/>
      <c r="S13" s="82"/>
      <c r="U13" s="84"/>
      <c r="V13" s="84"/>
      <c r="W13" s="84"/>
      <c r="X13" s="84"/>
      <c r="Y13" s="84"/>
      <c r="Z13" s="84"/>
      <c r="AA13" s="84"/>
      <c r="AB13" s="84"/>
      <c r="AC13" s="84"/>
      <c r="AD13" s="85"/>
      <c r="AE13" s="85"/>
      <c r="AF13" s="85"/>
      <c r="AG13" s="85"/>
      <c r="AH13" s="85"/>
      <c r="AI13" s="85"/>
      <c r="AJ13" s="85"/>
      <c r="AK13" s="97">
        <v>3.95</v>
      </c>
      <c r="AM13" s="198"/>
      <c r="AN13" s="185"/>
    </row>
    <row r="14" spans="1:40" x14ac:dyDescent="0.55000000000000004">
      <c r="A14" s="79">
        <f t="shared" si="0"/>
        <v>1693</v>
      </c>
      <c r="K14" s="80"/>
      <c r="L14" s="80"/>
      <c r="M14" s="80"/>
      <c r="N14" s="80"/>
      <c r="O14" s="81"/>
      <c r="P14" s="81"/>
      <c r="Q14" s="81"/>
      <c r="R14" s="82"/>
      <c r="S14" s="82"/>
      <c r="U14" s="84"/>
      <c r="V14" s="84"/>
      <c r="W14" s="84"/>
      <c r="X14" s="84"/>
      <c r="Y14" s="84"/>
      <c r="Z14" s="84"/>
      <c r="AA14" s="84"/>
      <c r="AB14" s="84"/>
      <c r="AC14" s="84"/>
      <c r="AD14" s="85"/>
      <c r="AE14" s="85"/>
      <c r="AF14" s="85"/>
      <c r="AG14" s="85"/>
      <c r="AH14" s="85"/>
      <c r="AI14" s="85"/>
      <c r="AJ14" s="85"/>
      <c r="AK14" s="97">
        <v>5.8000000000000007</v>
      </c>
      <c r="AM14" s="198"/>
      <c r="AN14" s="185"/>
    </row>
    <row r="15" spans="1:40" x14ac:dyDescent="0.55000000000000004">
      <c r="A15" s="79">
        <f t="shared" si="0"/>
        <v>1694</v>
      </c>
      <c r="K15" s="80"/>
      <c r="L15" s="80"/>
      <c r="M15" s="80"/>
      <c r="N15" s="80"/>
      <c r="O15" s="81"/>
      <c r="P15" s="81"/>
      <c r="Q15" s="81"/>
      <c r="R15" s="82"/>
      <c r="S15" s="82"/>
      <c r="U15" s="84"/>
      <c r="V15" s="84"/>
      <c r="W15" s="84"/>
      <c r="X15" s="84"/>
      <c r="Y15" s="84"/>
      <c r="Z15" s="84"/>
      <c r="AA15" s="84"/>
      <c r="AB15" s="84"/>
      <c r="AC15" s="84"/>
      <c r="AD15" s="85"/>
      <c r="AE15" s="85"/>
      <c r="AF15" s="85"/>
      <c r="AG15" s="85"/>
      <c r="AH15" s="85"/>
      <c r="AI15" s="85"/>
      <c r="AJ15" s="85"/>
      <c r="AK15" s="97">
        <v>10.746487797039917</v>
      </c>
      <c r="AM15" s="198"/>
      <c r="AN15" s="185"/>
    </row>
    <row r="16" spans="1:40" x14ac:dyDescent="0.55000000000000004">
      <c r="A16" s="79">
        <f t="shared" si="0"/>
        <v>1695</v>
      </c>
      <c r="K16" s="80"/>
      <c r="L16" s="80"/>
      <c r="M16" s="80"/>
      <c r="N16" s="80"/>
      <c r="O16" s="81"/>
      <c r="P16" s="81"/>
      <c r="Q16" s="81"/>
      <c r="R16" s="82"/>
      <c r="S16" s="82"/>
      <c r="U16" s="84"/>
      <c r="V16" s="84"/>
      <c r="W16" s="84"/>
      <c r="X16" s="84"/>
      <c r="Y16" s="84"/>
      <c r="Z16" s="84"/>
      <c r="AA16" s="84"/>
      <c r="AB16" s="84"/>
      <c r="AC16" s="84"/>
      <c r="AD16" s="85"/>
      <c r="AE16" s="85"/>
      <c r="AF16" s="85"/>
      <c r="AG16" s="85"/>
      <c r="AH16" s="85"/>
      <c r="AI16" s="85"/>
      <c r="AJ16" s="85"/>
      <c r="AK16" s="97">
        <v>13.225849248194635</v>
      </c>
      <c r="AM16" s="198"/>
      <c r="AN16" s="185"/>
    </row>
    <row r="17" spans="1:40" x14ac:dyDescent="0.55000000000000004">
      <c r="A17" s="79">
        <f t="shared" si="0"/>
        <v>1696</v>
      </c>
      <c r="K17" s="80"/>
      <c r="L17" s="80"/>
      <c r="M17" s="80"/>
      <c r="N17" s="80"/>
      <c r="O17" s="81"/>
      <c r="P17" s="81"/>
      <c r="Q17" s="81"/>
      <c r="R17" s="82"/>
      <c r="S17" s="82"/>
      <c r="U17" s="84"/>
      <c r="V17" s="84"/>
      <c r="W17" s="84"/>
      <c r="X17" s="84"/>
      <c r="Y17" s="84"/>
      <c r="Z17" s="84"/>
      <c r="AA17" s="84"/>
      <c r="AB17" s="84"/>
      <c r="AC17" s="84"/>
      <c r="AD17" s="85"/>
      <c r="AE17" s="85"/>
      <c r="AF17" s="85"/>
      <c r="AG17" s="85"/>
      <c r="AH17" s="85"/>
      <c r="AI17" s="85"/>
      <c r="AJ17" s="85"/>
      <c r="AK17" s="97">
        <v>16.930996486580078</v>
      </c>
      <c r="AM17" s="198"/>
      <c r="AN17" s="185"/>
    </row>
    <row r="18" spans="1:40" x14ac:dyDescent="0.55000000000000004">
      <c r="A18" s="79">
        <f t="shared" si="0"/>
        <v>1697</v>
      </c>
      <c r="K18" s="80"/>
      <c r="L18" s="80"/>
      <c r="M18" s="80"/>
      <c r="N18" s="80"/>
      <c r="O18" s="81"/>
      <c r="P18" s="81"/>
      <c r="Q18" s="81"/>
      <c r="R18" s="82"/>
      <c r="S18" s="82"/>
      <c r="U18" s="84"/>
      <c r="V18" s="84"/>
      <c r="W18" s="84"/>
      <c r="X18" s="84"/>
      <c r="Y18" s="84"/>
      <c r="Z18" s="84"/>
      <c r="AA18" s="84"/>
      <c r="AB18" s="84"/>
      <c r="AC18" s="84"/>
      <c r="AD18" s="85"/>
      <c r="AE18" s="85"/>
      <c r="AF18" s="85"/>
      <c r="AG18" s="85"/>
      <c r="AH18" s="85"/>
      <c r="AI18" s="85"/>
      <c r="AJ18" s="85"/>
      <c r="AK18" s="97">
        <v>20.884400507821972</v>
      </c>
      <c r="AM18" s="198"/>
      <c r="AN18" s="185"/>
    </row>
    <row r="19" spans="1:40" x14ac:dyDescent="0.55000000000000004">
      <c r="A19" s="79">
        <f t="shared" si="0"/>
        <v>1698</v>
      </c>
      <c r="K19" s="80"/>
      <c r="L19" s="80"/>
      <c r="M19" s="80"/>
      <c r="N19" s="80"/>
      <c r="O19" s="81"/>
      <c r="P19" s="81"/>
      <c r="Q19" s="81"/>
      <c r="R19" s="82"/>
      <c r="S19" s="82"/>
      <c r="U19" s="84"/>
      <c r="V19" s="84"/>
      <c r="W19" s="84"/>
      <c r="X19" s="84"/>
      <c r="Y19" s="84"/>
      <c r="Z19" s="84"/>
      <c r="AA19" s="84"/>
      <c r="AB19" s="84"/>
      <c r="AC19" s="84"/>
      <c r="AD19" s="85"/>
      <c r="AE19" s="85"/>
      <c r="AF19" s="85"/>
      <c r="AG19" s="85"/>
      <c r="AH19" s="85"/>
      <c r="AI19" s="85"/>
      <c r="AJ19" s="85"/>
      <c r="AK19" s="97">
        <v>20.678067432185447</v>
      </c>
      <c r="AM19" s="198"/>
      <c r="AN19" s="185"/>
    </row>
    <row r="20" spans="1:40" x14ac:dyDescent="0.55000000000000004">
      <c r="A20" s="79">
        <f t="shared" si="0"/>
        <v>1699</v>
      </c>
      <c r="K20" s="80"/>
      <c r="L20" s="80"/>
      <c r="M20" s="80"/>
      <c r="N20" s="80"/>
      <c r="O20" s="81"/>
      <c r="P20" s="81"/>
      <c r="Q20" s="81"/>
      <c r="R20" s="82"/>
      <c r="S20" s="82"/>
      <c r="U20" s="84"/>
      <c r="V20" s="84"/>
      <c r="W20" s="84"/>
      <c r="X20" s="84"/>
      <c r="Y20" s="84"/>
      <c r="Z20" s="84"/>
      <c r="AA20" s="84"/>
      <c r="AB20" s="84"/>
      <c r="AC20" s="84"/>
      <c r="AD20" s="85"/>
      <c r="AE20" s="85"/>
      <c r="AF20" s="85"/>
      <c r="AG20" s="85"/>
      <c r="AH20" s="85"/>
      <c r="AI20" s="85"/>
      <c r="AJ20" s="85"/>
      <c r="AK20" s="97">
        <v>18.863149823586433</v>
      </c>
      <c r="AM20" s="198"/>
      <c r="AN20" s="185"/>
    </row>
    <row r="21" spans="1:40" x14ac:dyDescent="0.55000000000000004">
      <c r="A21" s="79">
        <f t="shared" si="0"/>
        <v>1700</v>
      </c>
      <c r="K21" s="80"/>
      <c r="L21" s="80"/>
      <c r="M21" s="80"/>
      <c r="N21" s="80"/>
      <c r="O21" s="81"/>
      <c r="P21" s="81"/>
      <c r="Q21" s="81"/>
      <c r="R21" s="82"/>
      <c r="S21" s="82"/>
      <c r="U21" s="84"/>
      <c r="V21" s="84"/>
      <c r="W21" s="84"/>
      <c r="X21" s="84"/>
      <c r="Y21" s="84"/>
      <c r="Z21" s="84"/>
      <c r="AA21" s="84"/>
      <c r="AB21" s="84"/>
      <c r="AC21" s="84"/>
      <c r="AD21" s="85"/>
      <c r="AE21" s="85"/>
      <c r="AF21" s="85"/>
      <c r="AG21" s="85"/>
      <c r="AH21" s="85"/>
      <c r="AI21" s="85"/>
      <c r="AJ21" s="85"/>
      <c r="AK21" s="97">
        <v>17.7959595452005</v>
      </c>
      <c r="AL21" s="98">
        <f t="shared" ref="AL21:AL84" si="1">100*AK21/$AM21</f>
        <v>22.785662286776606</v>
      </c>
      <c r="AM21" s="198">
        <v>78.10156808796458</v>
      </c>
      <c r="AN21" s="198">
        <v>81.370963965611708</v>
      </c>
    </row>
    <row r="22" spans="1:40" x14ac:dyDescent="0.55000000000000004">
      <c r="A22" s="79">
        <f t="shared" si="0"/>
        <v>1701</v>
      </c>
      <c r="K22" s="80"/>
      <c r="L22" s="80"/>
      <c r="M22" s="80"/>
      <c r="N22" s="80"/>
      <c r="O22" s="81"/>
      <c r="P22" s="81"/>
      <c r="Q22" s="81"/>
      <c r="R22" s="82"/>
      <c r="S22" s="82"/>
      <c r="U22" s="84"/>
      <c r="V22" s="84"/>
      <c r="W22" s="84"/>
      <c r="X22" s="84"/>
      <c r="Y22" s="84"/>
      <c r="Z22" s="84"/>
      <c r="AA22" s="84"/>
      <c r="AB22" s="84"/>
      <c r="AC22" s="84"/>
      <c r="AD22" s="85"/>
      <c r="AE22" s="85"/>
      <c r="AF22" s="85"/>
      <c r="AG22" s="85"/>
      <c r="AH22" s="85"/>
      <c r="AI22" s="85"/>
      <c r="AJ22" s="85"/>
      <c r="AK22" s="97">
        <v>17.729569826459475</v>
      </c>
      <c r="AL22" s="98">
        <f t="shared" si="1"/>
        <v>21.894883711780309</v>
      </c>
      <c r="AM22" s="198">
        <v>80.975857464455345</v>
      </c>
      <c r="AN22" s="198">
        <v>84.365573459466574</v>
      </c>
    </row>
    <row r="23" spans="1:40" x14ac:dyDescent="0.55000000000000004">
      <c r="A23" s="79">
        <f t="shared" si="0"/>
        <v>1702</v>
      </c>
      <c r="K23" s="80"/>
      <c r="L23" s="80"/>
      <c r="M23" s="80"/>
      <c r="N23" s="80"/>
      <c r="O23" s="81"/>
      <c r="P23" s="81"/>
      <c r="Q23" s="81"/>
      <c r="R23" s="82"/>
      <c r="S23" s="82"/>
      <c r="U23" s="84"/>
      <c r="V23" s="84"/>
      <c r="W23" s="84"/>
      <c r="X23" s="84"/>
      <c r="Y23" s="84"/>
      <c r="Z23" s="84"/>
      <c r="AA23" s="84"/>
      <c r="AB23" s="84"/>
      <c r="AC23" s="84"/>
      <c r="AD23" s="85"/>
      <c r="AE23" s="85"/>
      <c r="AF23" s="85"/>
      <c r="AG23" s="85"/>
      <c r="AH23" s="85"/>
      <c r="AI23" s="85"/>
      <c r="AJ23" s="85"/>
      <c r="AK23" s="97">
        <v>17.701425575996172</v>
      </c>
      <c r="AL23" s="98">
        <f t="shared" si="1"/>
        <v>22.474174037155141</v>
      </c>
      <c r="AM23" s="198">
        <v>78.763408820860406</v>
      </c>
      <c r="AN23" s="198">
        <v>82.060509895941621</v>
      </c>
    </row>
    <row r="24" spans="1:40" x14ac:dyDescent="0.55000000000000004">
      <c r="A24" s="79">
        <f t="shared" si="0"/>
        <v>1703</v>
      </c>
      <c r="K24" s="80"/>
      <c r="L24" s="80"/>
      <c r="M24" s="80"/>
      <c r="N24" s="80"/>
      <c r="O24" s="81"/>
      <c r="P24" s="81"/>
      <c r="Q24" s="81"/>
      <c r="R24" s="82"/>
      <c r="S24" s="82"/>
      <c r="U24" s="84"/>
      <c r="V24" s="84"/>
      <c r="W24" s="84"/>
      <c r="X24" s="84"/>
      <c r="Y24" s="84"/>
      <c r="Z24" s="84"/>
      <c r="AA24" s="84"/>
      <c r="AB24" s="84"/>
      <c r="AC24" s="84"/>
      <c r="AD24" s="85"/>
      <c r="AE24" s="85"/>
      <c r="AF24" s="85"/>
      <c r="AG24" s="85"/>
      <c r="AH24" s="85"/>
      <c r="AI24" s="85"/>
      <c r="AJ24" s="85"/>
      <c r="AK24" s="97">
        <v>17.840291547542286</v>
      </c>
      <c r="AL24" s="98">
        <f t="shared" si="1"/>
        <v>24.420153504041505</v>
      </c>
      <c r="AM24" s="198">
        <v>73.055607715937327</v>
      </c>
      <c r="AN24" s="198">
        <v>76.113775542177137</v>
      </c>
    </row>
    <row r="25" spans="1:40" x14ac:dyDescent="0.55000000000000004">
      <c r="A25" s="79">
        <f t="shared" si="0"/>
        <v>1704</v>
      </c>
      <c r="K25" s="80"/>
      <c r="L25" s="80"/>
      <c r="M25" s="80"/>
      <c r="N25" s="80"/>
      <c r="O25" s="81"/>
      <c r="P25" s="81"/>
      <c r="Q25" s="81"/>
      <c r="R25" s="82"/>
      <c r="S25" s="82"/>
      <c r="U25" s="84"/>
      <c r="V25" s="84"/>
      <c r="W25" s="84"/>
      <c r="X25" s="84"/>
      <c r="Y25" s="84"/>
      <c r="Z25" s="84"/>
      <c r="AA25" s="84"/>
      <c r="AB25" s="84"/>
      <c r="AC25" s="84"/>
      <c r="AD25" s="85"/>
      <c r="AE25" s="85"/>
      <c r="AF25" s="85"/>
      <c r="AG25" s="85"/>
      <c r="AH25" s="85"/>
      <c r="AI25" s="85"/>
      <c r="AJ25" s="85"/>
      <c r="AK25" s="97">
        <v>18.799082833340407</v>
      </c>
      <c r="AL25" s="98">
        <f t="shared" si="1"/>
        <v>21.234865962805923</v>
      </c>
      <c r="AM25" s="198">
        <v>88.529321853352272</v>
      </c>
      <c r="AN25" s="198">
        <v>92.235232080305167</v>
      </c>
    </row>
    <row r="26" spans="1:40" x14ac:dyDescent="0.55000000000000004">
      <c r="A26" s="79">
        <f t="shared" si="0"/>
        <v>1705</v>
      </c>
      <c r="K26" s="80"/>
      <c r="L26" s="80"/>
      <c r="M26" s="80"/>
      <c r="N26" s="80"/>
      <c r="O26" s="81"/>
      <c r="P26" s="81"/>
      <c r="Q26" s="81"/>
      <c r="R26" s="82"/>
      <c r="S26" s="82"/>
      <c r="U26" s="84"/>
      <c r="V26" s="84"/>
      <c r="W26" s="84"/>
      <c r="X26" s="84"/>
      <c r="Y26" s="84"/>
      <c r="Z26" s="84"/>
      <c r="AA26" s="84"/>
      <c r="AB26" s="84"/>
      <c r="AC26" s="84"/>
      <c r="AD26" s="85"/>
      <c r="AE26" s="85"/>
      <c r="AF26" s="85"/>
      <c r="AG26" s="85"/>
      <c r="AH26" s="85"/>
      <c r="AI26" s="85"/>
      <c r="AJ26" s="85"/>
      <c r="AK26" s="97">
        <v>19.388418546814627</v>
      </c>
      <c r="AL26" s="98">
        <f t="shared" si="1"/>
        <v>23.515179636183518</v>
      </c>
      <c r="AM26" s="198">
        <v>82.450650374709795</v>
      </c>
      <c r="AN26" s="198">
        <v>85.90210241394152</v>
      </c>
    </row>
    <row r="27" spans="1:40" x14ac:dyDescent="0.55000000000000004">
      <c r="A27" s="79">
        <f t="shared" si="0"/>
        <v>1706</v>
      </c>
      <c r="K27" s="80"/>
      <c r="L27" s="80"/>
      <c r="M27" s="80"/>
      <c r="N27" s="80"/>
      <c r="O27" s="81"/>
      <c r="P27" s="81"/>
      <c r="Q27" s="81"/>
      <c r="R27" s="82"/>
      <c r="S27" s="82"/>
      <c r="U27" s="84"/>
      <c r="V27" s="84"/>
      <c r="W27" s="84"/>
      <c r="X27" s="84"/>
      <c r="Y27" s="84"/>
      <c r="Z27" s="84"/>
      <c r="AA27" s="84"/>
      <c r="AB27" s="84"/>
      <c r="AC27" s="84"/>
      <c r="AD27" s="85"/>
      <c r="AE27" s="85"/>
      <c r="AF27" s="85"/>
      <c r="AG27" s="85"/>
      <c r="AH27" s="85"/>
      <c r="AI27" s="85"/>
      <c r="AJ27" s="85"/>
      <c r="AK27" s="97">
        <v>22.823800181732821</v>
      </c>
      <c r="AL27" s="98">
        <f t="shared" si="1"/>
        <v>33.643210627481594</v>
      </c>
      <c r="AM27" s="198">
        <v>67.840731476112765</v>
      </c>
      <c r="AN27" s="198">
        <v>70.680600293788245</v>
      </c>
    </row>
    <row r="28" spans="1:40" x14ac:dyDescent="0.55000000000000004">
      <c r="A28" s="79">
        <f t="shared" si="0"/>
        <v>1707</v>
      </c>
      <c r="K28" s="80"/>
      <c r="L28" s="80"/>
      <c r="M28" s="80"/>
      <c r="N28" s="80"/>
      <c r="O28" s="81"/>
      <c r="P28" s="81"/>
      <c r="Q28" s="81"/>
      <c r="R28" s="82"/>
      <c r="S28" s="82"/>
      <c r="U28" s="84"/>
      <c r="V28" s="84"/>
      <c r="W28" s="84"/>
      <c r="X28" s="84"/>
      <c r="Y28" s="84"/>
      <c r="Z28" s="84"/>
      <c r="AA28" s="84"/>
      <c r="AB28" s="84"/>
      <c r="AC28" s="84"/>
      <c r="AD28" s="85"/>
      <c r="AE28" s="85"/>
      <c r="AF28" s="85"/>
      <c r="AG28" s="85"/>
      <c r="AH28" s="85"/>
      <c r="AI28" s="85"/>
      <c r="AJ28" s="85"/>
      <c r="AK28" s="97">
        <v>25.186984652398749</v>
      </c>
      <c r="AL28" s="98">
        <f t="shared" si="1"/>
        <v>33.541364810147101</v>
      </c>
      <c r="AM28" s="198">
        <v>75.092307051199839</v>
      </c>
      <c r="AN28" s="198">
        <v>78.235732786771436</v>
      </c>
    </row>
    <row r="29" spans="1:40" x14ac:dyDescent="0.55000000000000004">
      <c r="A29" s="79">
        <f t="shared" si="0"/>
        <v>1708</v>
      </c>
      <c r="K29" s="80"/>
      <c r="L29" s="80"/>
      <c r="M29" s="80"/>
      <c r="N29" s="80"/>
      <c r="O29" s="81"/>
      <c r="P29" s="81"/>
      <c r="Q29" s="81"/>
      <c r="R29" s="82"/>
      <c r="S29" s="82"/>
      <c r="U29" s="84"/>
      <c r="V29" s="84"/>
      <c r="W29" s="84"/>
      <c r="X29" s="84"/>
      <c r="Y29" s="84"/>
      <c r="Z29" s="84"/>
      <c r="AA29" s="84"/>
      <c r="AB29" s="84"/>
      <c r="AC29" s="84"/>
      <c r="AD29" s="85"/>
      <c r="AE29" s="85"/>
      <c r="AF29" s="85"/>
      <c r="AG29" s="85"/>
      <c r="AH29" s="85"/>
      <c r="AI29" s="85"/>
      <c r="AJ29" s="85"/>
      <c r="AK29" s="97">
        <v>27.953421044601946</v>
      </c>
      <c r="AL29" s="98">
        <f t="shared" si="1"/>
        <v>33.851871121024168</v>
      </c>
      <c r="AM29" s="198">
        <v>82.575704440872371</v>
      </c>
      <c r="AN29" s="198">
        <v>86.03239134616895</v>
      </c>
    </row>
    <row r="30" spans="1:40" x14ac:dyDescent="0.55000000000000004">
      <c r="A30" s="79">
        <f t="shared" si="0"/>
        <v>1709</v>
      </c>
      <c r="K30" s="80"/>
      <c r="L30" s="80"/>
      <c r="M30" s="80"/>
      <c r="N30" s="80"/>
      <c r="O30" s="81"/>
      <c r="P30" s="81"/>
      <c r="Q30" s="81"/>
      <c r="R30" s="82"/>
      <c r="S30" s="82"/>
      <c r="U30" s="84"/>
      <c r="V30" s="84"/>
      <c r="W30" s="84"/>
      <c r="X30" s="84"/>
      <c r="Y30" s="84"/>
      <c r="Z30" s="84"/>
      <c r="AA30" s="84"/>
      <c r="AB30" s="84"/>
      <c r="AC30" s="84"/>
      <c r="AD30" s="85"/>
      <c r="AE30" s="85"/>
      <c r="AF30" s="85"/>
      <c r="AG30" s="85"/>
      <c r="AH30" s="85"/>
      <c r="AI30" s="85"/>
      <c r="AJ30" s="85"/>
      <c r="AK30" s="97">
        <v>30.884536647607156</v>
      </c>
      <c r="AL30" s="98">
        <f t="shared" si="1"/>
        <v>39.558908408107669</v>
      </c>
      <c r="AM30" s="198">
        <v>78.072267133835567</v>
      </c>
      <c r="AN30" s="198">
        <v>81.340436449443217</v>
      </c>
    </row>
    <row r="31" spans="1:40" x14ac:dyDescent="0.55000000000000004">
      <c r="A31" s="79">
        <f t="shared" si="0"/>
        <v>1710</v>
      </c>
      <c r="K31" s="80"/>
      <c r="L31" s="80"/>
      <c r="M31" s="80"/>
      <c r="N31" s="80"/>
      <c r="O31" s="81"/>
      <c r="P31" s="81"/>
      <c r="Q31" s="81"/>
      <c r="R31" s="82"/>
      <c r="S31" s="82"/>
      <c r="U31" s="84"/>
      <c r="V31" s="84"/>
      <c r="W31" s="84"/>
      <c r="X31" s="84"/>
      <c r="Y31" s="84"/>
      <c r="Z31" s="84"/>
      <c r="AA31" s="84"/>
      <c r="AB31" s="84"/>
      <c r="AC31" s="84"/>
      <c r="AD31" s="85"/>
      <c r="AE31" s="85"/>
      <c r="AF31" s="85"/>
      <c r="AG31" s="85"/>
      <c r="AH31" s="85"/>
      <c r="AI31" s="85"/>
      <c r="AJ31" s="85"/>
      <c r="AK31" s="97">
        <v>31.746193499894979</v>
      </c>
      <c r="AL31" s="98">
        <f t="shared" si="1"/>
        <v>43.364454736995818</v>
      </c>
      <c r="AM31" s="198">
        <v>73.207869653693876</v>
      </c>
      <c r="AN31" s="198">
        <v>76.272411289881575</v>
      </c>
    </row>
    <row r="32" spans="1:40" x14ac:dyDescent="0.55000000000000004">
      <c r="A32" s="79">
        <f t="shared" si="0"/>
        <v>1711</v>
      </c>
      <c r="K32" s="80"/>
      <c r="L32" s="80"/>
      <c r="M32" s="80"/>
      <c r="N32" s="80"/>
      <c r="O32" s="81"/>
      <c r="P32" s="81"/>
      <c r="Q32" s="81"/>
      <c r="R32" s="82"/>
      <c r="S32" s="82"/>
      <c r="U32" s="84"/>
      <c r="V32" s="84"/>
      <c r="W32" s="84"/>
      <c r="X32" s="84"/>
      <c r="Y32" s="84"/>
      <c r="Z32" s="84"/>
      <c r="AA32" s="84"/>
      <c r="AB32" s="84"/>
      <c r="AC32" s="84"/>
      <c r="AD32" s="85"/>
      <c r="AE32" s="85"/>
      <c r="AF32" s="85"/>
      <c r="AG32" s="85"/>
      <c r="AH32" s="85"/>
      <c r="AI32" s="85"/>
      <c r="AJ32" s="85"/>
      <c r="AK32" s="97">
        <v>35.368421517812607</v>
      </c>
      <c r="AL32" s="98">
        <f t="shared" si="1"/>
        <v>47.737427360370148</v>
      </c>
      <c r="AM32" s="198">
        <v>74.08950057324239</v>
      </c>
      <c r="AN32" s="198">
        <v>77.190948004851919</v>
      </c>
    </row>
    <row r="33" spans="1:40" x14ac:dyDescent="0.55000000000000004">
      <c r="A33" s="79">
        <f t="shared" si="0"/>
        <v>1712</v>
      </c>
      <c r="K33" s="80"/>
      <c r="L33" s="80"/>
      <c r="M33" s="80"/>
      <c r="N33" s="80"/>
      <c r="O33" s="81"/>
      <c r="P33" s="81"/>
      <c r="Q33" s="81"/>
      <c r="R33" s="82"/>
      <c r="S33" s="82"/>
      <c r="U33" s="84"/>
      <c r="V33" s="84"/>
      <c r="W33" s="84"/>
      <c r="X33" s="84"/>
      <c r="Y33" s="84"/>
      <c r="Z33" s="84"/>
      <c r="AA33" s="84"/>
      <c r="AB33" s="84"/>
      <c r="AC33" s="84"/>
      <c r="AD33" s="85"/>
      <c r="AE33" s="85"/>
      <c r="AF33" s="85"/>
      <c r="AG33" s="85"/>
      <c r="AH33" s="85"/>
      <c r="AI33" s="85"/>
      <c r="AJ33" s="85"/>
      <c r="AK33" s="97">
        <v>45.893917680523849</v>
      </c>
      <c r="AL33" s="98">
        <f t="shared" si="1"/>
        <v>63.499979883299275</v>
      </c>
      <c r="AM33" s="198">
        <v>72.273909007322558</v>
      </c>
      <c r="AN33" s="198">
        <v>75.29935428268314</v>
      </c>
    </row>
    <row r="34" spans="1:40" x14ac:dyDescent="0.55000000000000004">
      <c r="A34" s="79">
        <f t="shared" si="0"/>
        <v>1713</v>
      </c>
      <c r="K34" s="80"/>
      <c r="L34" s="80"/>
      <c r="M34" s="80"/>
      <c r="N34" s="80"/>
      <c r="O34" s="81"/>
      <c r="P34" s="81"/>
      <c r="Q34" s="81"/>
      <c r="R34" s="82"/>
      <c r="S34" s="82"/>
      <c r="U34" s="84"/>
      <c r="V34" s="84"/>
      <c r="W34" s="84"/>
      <c r="X34" s="84"/>
      <c r="Y34" s="84"/>
      <c r="Z34" s="84"/>
      <c r="AA34" s="84"/>
      <c r="AB34" s="84"/>
      <c r="AC34" s="84"/>
      <c r="AD34" s="85"/>
      <c r="AE34" s="85"/>
      <c r="AF34" s="85"/>
      <c r="AG34" s="85"/>
      <c r="AH34" s="85"/>
      <c r="AI34" s="85"/>
      <c r="AJ34" s="85"/>
      <c r="AK34" s="97">
        <v>49.32952109436566</v>
      </c>
      <c r="AL34" s="98">
        <f t="shared" si="1"/>
        <v>69.44499932143529</v>
      </c>
      <c r="AM34" s="198">
        <v>71.033942798440393</v>
      </c>
      <c r="AN34" s="198">
        <v>74.007482068441703</v>
      </c>
    </row>
    <row r="35" spans="1:40" x14ac:dyDescent="0.55000000000000004">
      <c r="A35" s="79">
        <f t="shared" si="0"/>
        <v>1714</v>
      </c>
      <c r="K35" s="80"/>
      <c r="L35" s="80"/>
      <c r="M35" s="80"/>
      <c r="N35" s="80"/>
      <c r="O35" s="81"/>
      <c r="P35" s="81"/>
      <c r="Q35" s="81"/>
      <c r="R35" s="82"/>
      <c r="S35" s="82"/>
      <c r="U35" s="84"/>
      <c r="V35" s="84"/>
      <c r="W35" s="84"/>
      <c r="X35" s="84"/>
      <c r="Y35" s="84"/>
      <c r="Z35" s="84"/>
      <c r="AA35" s="84"/>
      <c r="AB35" s="84"/>
      <c r="AC35" s="84"/>
      <c r="AD35" s="85"/>
      <c r="AE35" s="85"/>
      <c r="AF35" s="85"/>
      <c r="AG35" s="85"/>
      <c r="AH35" s="85"/>
      <c r="AI35" s="85"/>
      <c r="AJ35" s="85"/>
      <c r="AK35" s="97">
        <v>50.425356857528641</v>
      </c>
      <c r="AL35" s="98">
        <f t="shared" si="1"/>
        <v>63.779716263772428</v>
      </c>
      <c r="AM35" s="198">
        <v>79.061745350176153</v>
      </c>
      <c r="AN35" s="198">
        <v>82.371335037752303</v>
      </c>
    </row>
    <row r="36" spans="1:40" x14ac:dyDescent="0.55000000000000004">
      <c r="A36" s="79">
        <f t="shared" si="0"/>
        <v>1715</v>
      </c>
      <c r="K36" s="80"/>
      <c r="L36" s="80"/>
      <c r="M36" s="80"/>
      <c r="N36" s="80"/>
      <c r="O36" s="81"/>
      <c r="P36" s="81"/>
      <c r="Q36" s="81"/>
      <c r="R36" s="82"/>
      <c r="S36" s="82"/>
      <c r="U36" s="84"/>
      <c r="V36" s="84"/>
      <c r="W36" s="84"/>
      <c r="X36" s="84"/>
      <c r="Y36" s="84"/>
      <c r="Z36" s="84"/>
      <c r="AA36" s="84"/>
      <c r="AB36" s="84"/>
      <c r="AC36" s="84"/>
      <c r="AD36" s="85"/>
      <c r="AE36" s="85"/>
      <c r="AF36" s="85"/>
      <c r="AG36" s="85"/>
      <c r="AH36" s="85"/>
      <c r="AI36" s="85"/>
      <c r="AJ36" s="85"/>
      <c r="AK36" s="97">
        <v>53.939702629283303</v>
      </c>
      <c r="AL36" s="98">
        <f t="shared" si="1"/>
        <v>73.200183815103898</v>
      </c>
      <c r="AM36" s="198">
        <v>73.687933305644989</v>
      </c>
      <c r="AN36" s="198">
        <v>76.772570801149229</v>
      </c>
    </row>
    <row r="37" spans="1:40" x14ac:dyDescent="0.55000000000000004">
      <c r="A37" s="79">
        <f t="shared" si="0"/>
        <v>1716</v>
      </c>
      <c r="K37" s="80"/>
      <c r="L37" s="80"/>
      <c r="M37" s="80"/>
      <c r="N37" s="80"/>
      <c r="O37" s="81"/>
      <c r="P37" s="81"/>
      <c r="Q37" s="81"/>
      <c r="R37" s="82"/>
      <c r="S37" s="82"/>
      <c r="U37" s="84"/>
      <c r="V37" s="84"/>
      <c r="W37" s="84"/>
      <c r="X37" s="84"/>
      <c r="Y37" s="84"/>
      <c r="Z37" s="84"/>
      <c r="AA37" s="84"/>
      <c r="AB37" s="84"/>
      <c r="AC37" s="84"/>
      <c r="AD37" s="85"/>
      <c r="AE37" s="85"/>
      <c r="AF37" s="85"/>
      <c r="AG37" s="85"/>
      <c r="AH37" s="85"/>
      <c r="AI37" s="85"/>
      <c r="AJ37" s="85"/>
      <c r="AK37" s="97">
        <v>54.92999014670157</v>
      </c>
      <c r="AL37" s="98">
        <f t="shared" si="1"/>
        <v>71.542156159898937</v>
      </c>
      <c r="AM37" s="198">
        <v>76.779891877917876</v>
      </c>
      <c r="AN37" s="198">
        <v>79.993961302351636</v>
      </c>
    </row>
    <row r="38" spans="1:40" x14ac:dyDescent="0.55000000000000004">
      <c r="A38" s="79">
        <f t="shared" si="0"/>
        <v>1717</v>
      </c>
      <c r="K38" s="80"/>
      <c r="L38" s="80"/>
      <c r="M38" s="80"/>
      <c r="N38" s="80"/>
      <c r="O38" s="81"/>
      <c r="P38" s="81"/>
      <c r="Q38" s="81"/>
      <c r="R38" s="82"/>
      <c r="S38" s="82"/>
      <c r="U38" s="84"/>
      <c r="V38" s="84"/>
      <c r="W38" s="84"/>
      <c r="X38" s="84"/>
      <c r="Y38" s="84"/>
      <c r="Z38" s="84"/>
      <c r="AA38" s="84"/>
      <c r="AB38" s="84"/>
      <c r="AC38" s="84"/>
      <c r="AD38" s="85"/>
      <c r="AE38" s="85"/>
      <c r="AF38" s="85"/>
      <c r="AG38" s="85"/>
      <c r="AH38" s="85"/>
      <c r="AI38" s="85"/>
      <c r="AJ38" s="85"/>
      <c r="AK38" s="97">
        <v>56.939858811729998</v>
      </c>
      <c r="AL38" s="98">
        <f t="shared" si="1"/>
        <v>69.253240178245193</v>
      </c>
      <c r="AM38" s="198">
        <v>82.219775804247149</v>
      </c>
      <c r="AN38" s="198">
        <v>85.66156324406812</v>
      </c>
    </row>
    <row r="39" spans="1:40" x14ac:dyDescent="0.55000000000000004">
      <c r="A39" s="79">
        <f t="shared" si="0"/>
        <v>1718</v>
      </c>
      <c r="K39" s="80"/>
      <c r="L39" s="80"/>
      <c r="M39" s="80"/>
      <c r="N39" s="80"/>
      <c r="O39" s="81"/>
      <c r="P39" s="81"/>
      <c r="Q39" s="81"/>
      <c r="R39" s="82"/>
      <c r="S39" s="82"/>
      <c r="U39" s="84"/>
      <c r="V39" s="84"/>
      <c r="W39" s="84"/>
      <c r="X39" s="84"/>
      <c r="Y39" s="84"/>
      <c r="Z39" s="84"/>
      <c r="AA39" s="84"/>
      <c r="AB39" s="84"/>
      <c r="AC39" s="84"/>
      <c r="AD39" s="85"/>
      <c r="AE39" s="85"/>
      <c r="AF39" s="85"/>
      <c r="AG39" s="85"/>
      <c r="AH39" s="85"/>
      <c r="AI39" s="85"/>
      <c r="AJ39" s="85"/>
      <c r="AK39" s="97">
        <v>56.798546667838508</v>
      </c>
      <c r="AL39" s="98">
        <f t="shared" si="1"/>
        <v>65.71921254764527</v>
      </c>
      <c r="AM39" s="198">
        <v>86.42609134529809</v>
      </c>
      <c r="AN39" s="198">
        <v>90.043958613305179</v>
      </c>
    </row>
    <row r="40" spans="1:40" x14ac:dyDescent="0.55000000000000004">
      <c r="A40" s="79">
        <f t="shared" si="0"/>
        <v>1719</v>
      </c>
      <c r="K40" s="80"/>
      <c r="L40" s="80"/>
      <c r="M40" s="80"/>
      <c r="N40" s="80"/>
      <c r="O40" s="81"/>
      <c r="P40" s="81"/>
      <c r="Q40" s="81"/>
      <c r="R40" s="82"/>
      <c r="S40" s="82"/>
      <c r="U40" s="84"/>
      <c r="V40" s="84"/>
      <c r="W40" s="84"/>
      <c r="X40" s="84"/>
      <c r="Y40" s="84"/>
      <c r="Z40" s="84"/>
      <c r="AA40" s="84"/>
      <c r="AB40" s="84"/>
      <c r="AC40" s="84"/>
      <c r="AD40" s="85"/>
      <c r="AE40" s="85"/>
      <c r="AF40" s="85"/>
      <c r="AG40" s="85"/>
      <c r="AH40" s="85"/>
      <c r="AI40" s="85"/>
      <c r="AJ40" s="85"/>
      <c r="AK40" s="97">
        <v>58.232417791543078</v>
      </c>
      <c r="AL40" s="98">
        <f t="shared" si="1"/>
        <v>69.906689448459389</v>
      </c>
      <c r="AM40" s="198">
        <v>83.300208107375056</v>
      </c>
      <c r="AN40" s="198">
        <v>86.78722333204594</v>
      </c>
    </row>
    <row r="41" spans="1:40" x14ac:dyDescent="0.55000000000000004">
      <c r="A41" s="79">
        <f t="shared" si="0"/>
        <v>1720</v>
      </c>
      <c r="K41" s="80"/>
      <c r="L41" s="80"/>
      <c r="M41" s="80"/>
      <c r="N41" s="80"/>
      <c r="O41" s="81"/>
      <c r="P41" s="81"/>
      <c r="Q41" s="81"/>
      <c r="R41" s="82"/>
      <c r="S41" s="82"/>
      <c r="U41" s="84"/>
      <c r="V41" s="84"/>
      <c r="W41" s="84"/>
      <c r="X41" s="84"/>
      <c r="Y41" s="84"/>
      <c r="Z41" s="84"/>
      <c r="AA41" s="84"/>
      <c r="AB41" s="84"/>
      <c r="AC41" s="84"/>
      <c r="AD41" s="85"/>
      <c r="AE41" s="85"/>
      <c r="AF41" s="85"/>
      <c r="AG41" s="85"/>
      <c r="AH41" s="85"/>
      <c r="AI41" s="85"/>
      <c r="AJ41" s="85"/>
      <c r="AK41" s="97">
        <v>59.18795065457067</v>
      </c>
      <c r="AL41" s="98">
        <f t="shared" si="1"/>
        <v>64.556891666539954</v>
      </c>
      <c r="AM41" s="198">
        <v>91.683396035078886</v>
      </c>
      <c r="AN41" s="198">
        <v>95.521338401462302</v>
      </c>
    </row>
    <row r="42" spans="1:40" x14ac:dyDescent="0.55000000000000004">
      <c r="A42" s="79">
        <f t="shared" si="0"/>
        <v>1721</v>
      </c>
      <c r="K42" s="80"/>
      <c r="L42" s="80"/>
      <c r="M42" s="80"/>
      <c r="N42" s="80"/>
      <c r="O42" s="81"/>
      <c r="P42" s="81"/>
      <c r="Q42" s="81"/>
      <c r="R42" s="82"/>
      <c r="S42" s="82"/>
      <c r="U42" s="84"/>
      <c r="V42" s="84"/>
      <c r="W42" s="84"/>
      <c r="X42" s="84"/>
      <c r="Y42" s="84"/>
      <c r="Z42" s="84"/>
      <c r="AA42" s="84"/>
      <c r="AB42" s="84"/>
      <c r="AC42" s="84"/>
      <c r="AD42" s="85"/>
      <c r="AE42" s="85"/>
      <c r="AF42" s="85"/>
      <c r="AG42" s="85"/>
      <c r="AH42" s="85"/>
      <c r="AI42" s="85"/>
      <c r="AJ42" s="85"/>
      <c r="AK42" s="97">
        <v>57.955469448078944</v>
      </c>
      <c r="AL42" s="98">
        <f t="shared" si="1"/>
        <v>68.676588756157869</v>
      </c>
      <c r="AM42" s="198">
        <v>84.388975191902475</v>
      </c>
      <c r="AN42" s="198">
        <v>87.921567102227897</v>
      </c>
    </row>
    <row r="43" spans="1:40" x14ac:dyDescent="0.55000000000000004">
      <c r="A43" s="79">
        <f t="shared" si="0"/>
        <v>1722</v>
      </c>
      <c r="K43" s="80"/>
      <c r="L43" s="80"/>
      <c r="M43" s="80"/>
      <c r="N43" s="80"/>
      <c r="O43" s="81"/>
      <c r="P43" s="81"/>
      <c r="Q43" s="81"/>
      <c r="R43" s="82"/>
      <c r="S43" s="82"/>
      <c r="U43" s="84"/>
      <c r="V43" s="84"/>
      <c r="W43" s="84"/>
      <c r="X43" s="84"/>
      <c r="Y43" s="84"/>
      <c r="Z43" s="84"/>
      <c r="AA43" s="84"/>
      <c r="AB43" s="84"/>
      <c r="AC43" s="84"/>
      <c r="AD43" s="85"/>
      <c r="AE43" s="85"/>
      <c r="AF43" s="85"/>
      <c r="AG43" s="85"/>
      <c r="AH43" s="85"/>
      <c r="AI43" s="85"/>
      <c r="AJ43" s="85"/>
      <c r="AK43" s="97">
        <v>57.737006962534089</v>
      </c>
      <c r="AL43" s="98">
        <f t="shared" si="1"/>
        <v>69.127771405790639</v>
      </c>
      <c r="AM43" s="198">
        <v>83.522158733584774</v>
      </c>
      <c r="AN43" s="198">
        <v>87.018464994020192</v>
      </c>
    </row>
    <row r="44" spans="1:40" x14ac:dyDescent="0.55000000000000004">
      <c r="A44" s="79">
        <f t="shared" si="0"/>
        <v>1723</v>
      </c>
      <c r="K44" s="80"/>
      <c r="L44" s="80"/>
      <c r="M44" s="80"/>
      <c r="N44" s="80"/>
      <c r="O44" s="81"/>
      <c r="P44" s="81"/>
      <c r="Q44" s="81"/>
      <c r="R44" s="82"/>
      <c r="S44" s="82"/>
      <c r="U44" s="84"/>
      <c r="V44" s="84"/>
      <c r="W44" s="84"/>
      <c r="X44" s="84"/>
      <c r="Y44" s="84"/>
      <c r="Z44" s="84"/>
      <c r="AA44" s="84"/>
      <c r="AB44" s="84"/>
      <c r="AC44" s="84"/>
      <c r="AD44" s="85"/>
      <c r="AE44" s="85"/>
      <c r="AF44" s="85"/>
      <c r="AG44" s="85"/>
      <c r="AH44" s="85"/>
      <c r="AI44" s="85"/>
      <c r="AJ44" s="85"/>
      <c r="AK44" s="97">
        <v>58.354256516649997</v>
      </c>
      <c r="AL44" s="98">
        <f t="shared" si="1"/>
        <v>69.992865196428795</v>
      </c>
      <c r="AM44" s="198">
        <v>83.371721321714617</v>
      </c>
      <c r="AN44" s="198">
        <v>86.861730148356415</v>
      </c>
    </row>
    <row r="45" spans="1:40" x14ac:dyDescent="0.55000000000000004">
      <c r="A45" s="79">
        <f t="shared" si="0"/>
        <v>1724</v>
      </c>
      <c r="K45" s="80"/>
      <c r="L45" s="80"/>
      <c r="M45" s="80"/>
      <c r="N45" s="80"/>
      <c r="O45" s="81"/>
      <c r="P45" s="81"/>
      <c r="Q45" s="81"/>
      <c r="R45" s="82"/>
      <c r="S45" s="82"/>
      <c r="U45" s="84"/>
      <c r="V45" s="84"/>
      <c r="W45" s="84"/>
      <c r="X45" s="84"/>
      <c r="Y45" s="84"/>
      <c r="Z45" s="84"/>
      <c r="AA45" s="84"/>
      <c r="AB45" s="84"/>
      <c r="AC45" s="84"/>
      <c r="AD45" s="85"/>
      <c r="AE45" s="85"/>
      <c r="AF45" s="85"/>
      <c r="AG45" s="85"/>
      <c r="AH45" s="85"/>
      <c r="AI45" s="85"/>
      <c r="AJ45" s="85"/>
      <c r="AK45" s="97">
        <v>58.160512359450564</v>
      </c>
      <c r="AL45" s="98">
        <f t="shared" si="1"/>
        <v>70.475167216959179</v>
      </c>
      <c r="AM45" s="198">
        <v>82.526249537517657</v>
      </c>
      <c r="AN45" s="198">
        <v>85.980866219883836</v>
      </c>
    </row>
    <row r="46" spans="1:40" x14ac:dyDescent="0.55000000000000004">
      <c r="A46" s="79">
        <f t="shared" si="0"/>
        <v>1725</v>
      </c>
      <c r="K46" s="80"/>
      <c r="L46" s="80"/>
      <c r="M46" s="80"/>
      <c r="N46" s="80"/>
      <c r="O46" s="81"/>
      <c r="P46" s="81"/>
      <c r="Q46" s="81"/>
      <c r="R46" s="82"/>
      <c r="S46" s="82"/>
      <c r="U46" s="84"/>
      <c r="V46" s="84"/>
      <c r="W46" s="84"/>
      <c r="X46" s="84"/>
      <c r="Y46" s="84"/>
      <c r="Z46" s="84"/>
      <c r="AA46" s="84"/>
      <c r="AB46" s="84"/>
      <c r="AC46" s="84"/>
      <c r="AD46" s="85"/>
      <c r="AE46" s="85"/>
      <c r="AF46" s="85"/>
      <c r="AG46" s="85"/>
      <c r="AH46" s="85"/>
      <c r="AI46" s="85"/>
      <c r="AJ46" s="85"/>
      <c r="AK46" s="97">
        <v>57.401391552660208</v>
      </c>
      <c r="AL46" s="98">
        <f t="shared" si="1"/>
        <v>66.501642673171602</v>
      </c>
      <c r="AM46" s="198">
        <v>86.315749875179165</v>
      </c>
      <c r="AN46" s="198">
        <v>89.928998158492703</v>
      </c>
    </row>
    <row r="47" spans="1:40" x14ac:dyDescent="0.55000000000000004">
      <c r="A47" s="79">
        <f t="shared" si="0"/>
        <v>1726</v>
      </c>
      <c r="K47" s="80"/>
      <c r="L47" s="80"/>
      <c r="M47" s="80"/>
      <c r="N47" s="80"/>
      <c r="O47" s="81"/>
      <c r="P47" s="81"/>
      <c r="Q47" s="81"/>
      <c r="R47" s="82"/>
      <c r="S47" s="82"/>
      <c r="U47" s="84"/>
      <c r="V47" s="84"/>
      <c r="W47" s="84"/>
      <c r="X47" s="84"/>
      <c r="Y47" s="84"/>
      <c r="Z47" s="84"/>
      <c r="AA47" s="84"/>
      <c r="AB47" s="84"/>
      <c r="AC47" s="84"/>
      <c r="AD47" s="85"/>
      <c r="AE47" s="85"/>
      <c r="AF47" s="85"/>
      <c r="AG47" s="85"/>
      <c r="AH47" s="85"/>
      <c r="AI47" s="85"/>
      <c r="AJ47" s="85"/>
      <c r="AK47" s="97">
        <v>57.399136788218776</v>
      </c>
      <c r="AL47" s="98">
        <f t="shared" si="1"/>
        <v>67.098567863922028</v>
      </c>
      <c r="AM47" s="198">
        <v>85.544503579608431</v>
      </c>
      <c r="AN47" s="198">
        <v>89.125466858649716</v>
      </c>
    </row>
    <row r="48" spans="1:40" x14ac:dyDescent="0.55000000000000004">
      <c r="A48" s="79">
        <f t="shared" si="0"/>
        <v>1727</v>
      </c>
      <c r="K48" s="80"/>
      <c r="L48" s="80"/>
      <c r="M48" s="80"/>
      <c r="N48" s="80"/>
      <c r="O48" s="81"/>
      <c r="P48" s="81"/>
      <c r="Q48" s="81"/>
      <c r="R48" s="82"/>
      <c r="S48" s="82"/>
      <c r="U48" s="84"/>
      <c r="V48" s="84"/>
      <c r="W48" s="84"/>
      <c r="X48" s="84"/>
      <c r="Y48" s="84"/>
      <c r="Z48" s="84"/>
      <c r="AA48" s="84"/>
      <c r="AB48" s="84"/>
      <c r="AC48" s="84"/>
      <c r="AD48" s="85"/>
      <c r="AE48" s="85"/>
      <c r="AF48" s="85"/>
      <c r="AG48" s="85"/>
      <c r="AH48" s="85"/>
      <c r="AI48" s="85"/>
      <c r="AJ48" s="85"/>
      <c r="AK48" s="97">
        <v>57.135226430918294</v>
      </c>
      <c r="AL48" s="98">
        <f t="shared" si="1"/>
        <v>68.141795424653949</v>
      </c>
      <c r="AM48" s="198">
        <v>83.847550647669834</v>
      </c>
      <c r="AN48" s="198">
        <v>87.357478081259302</v>
      </c>
    </row>
    <row r="49" spans="1:40" x14ac:dyDescent="0.55000000000000004">
      <c r="A49" s="79">
        <f t="shared" si="0"/>
        <v>1728</v>
      </c>
      <c r="K49" s="80"/>
      <c r="L49" s="80"/>
      <c r="M49" s="80"/>
      <c r="N49" s="80"/>
      <c r="O49" s="81"/>
      <c r="P49" s="81"/>
      <c r="Q49" s="81"/>
      <c r="R49" s="82"/>
      <c r="S49" s="82"/>
      <c r="U49" s="84"/>
      <c r="V49" s="84"/>
      <c r="W49" s="84"/>
      <c r="X49" s="84"/>
      <c r="Y49" s="84"/>
      <c r="Z49" s="84"/>
      <c r="AA49" s="84"/>
      <c r="AB49" s="84"/>
      <c r="AC49" s="84"/>
      <c r="AD49" s="85"/>
      <c r="AE49" s="85"/>
      <c r="AF49" s="85"/>
      <c r="AG49" s="85"/>
      <c r="AH49" s="85"/>
      <c r="AI49" s="85"/>
      <c r="AJ49" s="85"/>
      <c r="AK49" s="97">
        <v>56.738286032279085</v>
      </c>
      <c r="AL49" s="98">
        <f t="shared" si="1"/>
        <v>62.113441211166069</v>
      </c>
      <c r="AM49" s="198">
        <v>91.346228651841784</v>
      </c>
      <c r="AN49" s="198">
        <v>95.170056914247283</v>
      </c>
    </row>
    <row r="50" spans="1:40" x14ac:dyDescent="0.55000000000000004">
      <c r="A50" s="79">
        <f t="shared" si="0"/>
        <v>1729</v>
      </c>
      <c r="K50" s="80"/>
      <c r="L50" s="80"/>
      <c r="M50" s="80"/>
      <c r="N50" s="80"/>
      <c r="O50" s="81"/>
      <c r="P50" s="81"/>
      <c r="Q50" s="81"/>
      <c r="R50" s="82"/>
      <c r="S50" s="82"/>
      <c r="U50" s="84"/>
      <c r="V50" s="84"/>
      <c r="W50" s="84"/>
      <c r="X50" s="84"/>
      <c r="Y50" s="84"/>
      <c r="Z50" s="84"/>
      <c r="AA50" s="84"/>
      <c r="AB50" s="84"/>
      <c r="AC50" s="84"/>
      <c r="AD50" s="85"/>
      <c r="AE50" s="85"/>
      <c r="AF50" s="85"/>
      <c r="AG50" s="85"/>
      <c r="AH50" s="85"/>
      <c r="AI50" s="85"/>
      <c r="AJ50" s="85"/>
      <c r="AK50" s="97">
        <v>56.290314563665881</v>
      </c>
      <c r="AL50" s="98">
        <f t="shared" si="1"/>
        <v>66.676140989244644</v>
      </c>
      <c r="AM50" s="198">
        <v>84.423474017108944</v>
      </c>
      <c r="AN50" s="198">
        <v>87.957510076632332</v>
      </c>
    </row>
    <row r="51" spans="1:40" x14ac:dyDescent="0.55000000000000004">
      <c r="A51" s="79">
        <f t="shared" si="0"/>
        <v>1730</v>
      </c>
      <c r="K51" s="80"/>
      <c r="L51" s="80"/>
      <c r="M51" s="80"/>
      <c r="N51" s="80"/>
      <c r="O51" s="81"/>
      <c r="P51" s="81"/>
      <c r="Q51" s="81"/>
      <c r="R51" s="82"/>
      <c r="S51" s="82"/>
      <c r="U51" s="84"/>
      <c r="V51" s="84"/>
      <c r="W51" s="84"/>
      <c r="X51" s="84"/>
      <c r="Y51" s="84"/>
      <c r="Z51" s="84"/>
      <c r="AA51" s="84"/>
      <c r="AB51" s="84"/>
      <c r="AC51" s="84"/>
      <c r="AD51" s="85"/>
      <c r="AE51" s="85"/>
      <c r="AF51" s="85"/>
      <c r="AG51" s="85"/>
      <c r="AH51" s="85"/>
      <c r="AI51" s="85"/>
      <c r="AJ51" s="85"/>
      <c r="AK51" s="97">
        <v>55.652429612465404</v>
      </c>
      <c r="AL51" s="98">
        <f t="shared" si="1"/>
        <v>68.8548745671159</v>
      </c>
      <c r="AM51" s="198">
        <v>80.825693115188983</v>
      </c>
      <c r="AN51" s="198">
        <v>84.2091231070318</v>
      </c>
    </row>
    <row r="52" spans="1:40" x14ac:dyDescent="0.55000000000000004">
      <c r="A52" s="79">
        <f t="shared" si="0"/>
        <v>1731</v>
      </c>
      <c r="K52" s="80"/>
      <c r="L52" s="80"/>
      <c r="M52" s="80"/>
      <c r="N52" s="80"/>
      <c r="O52" s="81"/>
      <c r="P52" s="81"/>
      <c r="Q52" s="81"/>
      <c r="R52" s="82"/>
      <c r="S52" s="82"/>
      <c r="U52" s="84"/>
      <c r="V52" s="84"/>
      <c r="W52" s="84"/>
      <c r="X52" s="84"/>
      <c r="Y52" s="84"/>
      <c r="Z52" s="84"/>
      <c r="AA52" s="84"/>
      <c r="AB52" s="84"/>
      <c r="AC52" s="84"/>
      <c r="AD52" s="85"/>
      <c r="AE52" s="85"/>
      <c r="AF52" s="85"/>
      <c r="AG52" s="85"/>
      <c r="AH52" s="85"/>
      <c r="AI52" s="85"/>
      <c r="AJ52" s="85"/>
      <c r="AK52" s="97">
        <v>55.555522390952689</v>
      </c>
      <c r="AL52" s="98">
        <f t="shared" si="1"/>
        <v>70.507247247083058</v>
      </c>
      <c r="AM52" s="198">
        <v>78.794059561375192</v>
      </c>
      <c r="AN52" s="198">
        <v>82.092443701664209</v>
      </c>
    </row>
    <row r="53" spans="1:40" x14ac:dyDescent="0.55000000000000004">
      <c r="A53" s="79">
        <f t="shared" si="0"/>
        <v>1732</v>
      </c>
      <c r="K53" s="80"/>
      <c r="L53" s="80"/>
      <c r="M53" s="80"/>
      <c r="N53" s="80"/>
      <c r="O53" s="81"/>
      <c r="P53" s="81"/>
      <c r="Q53" s="81"/>
      <c r="R53" s="82"/>
      <c r="S53" s="82"/>
      <c r="U53" s="84"/>
      <c r="V53" s="84"/>
      <c r="W53" s="84"/>
      <c r="X53" s="84"/>
      <c r="Y53" s="84"/>
      <c r="Z53" s="84"/>
      <c r="AA53" s="84"/>
      <c r="AB53" s="84"/>
      <c r="AC53" s="84"/>
      <c r="AD53" s="85"/>
      <c r="AE53" s="85"/>
      <c r="AF53" s="85"/>
      <c r="AG53" s="85"/>
      <c r="AH53" s="85"/>
      <c r="AI53" s="85"/>
      <c r="AJ53" s="85"/>
      <c r="AK53" s="97">
        <v>54.385562164345451</v>
      </c>
      <c r="AL53" s="98">
        <f t="shared" si="1"/>
        <v>67.04476859270703</v>
      </c>
      <c r="AM53" s="198">
        <v>81.118278585961704</v>
      </c>
      <c r="AN53" s="198">
        <v>84.513956446258675</v>
      </c>
    </row>
    <row r="54" spans="1:40" x14ac:dyDescent="0.55000000000000004">
      <c r="A54" s="79">
        <f t="shared" si="0"/>
        <v>1733</v>
      </c>
      <c r="K54" s="80"/>
      <c r="L54" s="80"/>
      <c r="M54" s="80"/>
      <c r="N54" s="80"/>
      <c r="O54" s="81"/>
      <c r="P54" s="81"/>
      <c r="Q54" s="81"/>
      <c r="R54" s="82"/>
      <c r="S54" s="82"/>
      <c r="U54" s="84"/>
      <c r="V54" s="84"/>
      <c r="W54" s="84"/>
      <c r="X54" s="84"/>
      <c r="Y54" s="84"/>
      <c r="Z54" s="84"/>
      <c r="AA54" s="84"/>
      <c r="AB54" s="84"/>
      <c r="AC54" s="84"/>
      <c r="AD54" s="85"/>
      <c r="AE54" s="85"/>
      <c r="AF54" s="85"/>
      <c r="AG54" s="85"/>
      <c r="AH54" s="85"/>
      <c r="AI54" s="85"/>
      <c r="AJ54" s="85"/>
      <c r="AK54" s="97">
        <v>53.972561051092299</v>
      </c>
      <c r="AL54" s="98">
        <f t="shared" si="1"/>
        <v>64.558446126124622</v>
      </c>
      <c r="AM54" s="198">
        <v>83.602633411666687</v>
      </c>
      <c r="AN54" s="198">
        <v>87.102308408315963</v>
      </c>
    </row>
    <row r="55" spans="1:40" x14ac:dyDescent="0.55000000000000004">
      <c r="A55" s="79">
        <f t="shared" si="0"/>
        <v>1734</v>
      </c>
      <c r="K55" s="80"/>
      <c r="L55" s="80"/>
      <c r="M55" s="80"/>
      <c r="N55" s="80"/>
      <c r="O55" s="81"/>
      <c r="P55" s="81"/>
      <c r="Q55" s="81"/>
      <c r="R55" s="82"/>
      <c r="S55" s="82"/>
      <c r="U55" s="84"/>
      <c r="V55" s="84"/>
      <c r="W55" s="84"/>
      <c r="X55" s="84"/>
      <c r="Y55" s="84"/>
      <c r="Z55" s="84"/>
      <c r="AA55" s="84"/>
      <c r="AB55" s="84"/>
      <c r="AC55" s="84"/>
      <c r="AD55" s="85"/>
      <c r="AE55" s="85"/>
      <c r="AF55" s="85"/>
      <c r="AG55" s="85"/>
      <c r="AH55" s="85"/>
      <c r="AI55" s="85"/>
      <c r="AJ55" s="85"/>
      <c r="AK55" s="97">
        <v>53.270325715988712</v>
      </c>
      <c r="AL55" s="98">
        <f t="shared" si="1"/>
        <v>63.731516531601102</v>
      </c>
      <c r="AM55" s="198">
        <v>83.58552975838063</v>
      </c>
      <c r="AN55" s="198">
        <v>87.08448878203582</v>
      </c>
    </row>
    <row r="56" spans="1:40" x14ac:dyDescent="0.55000000000000004">
      <c r="A56" s="79">
        <f t="shared" si="0"/>
        <v>1735</v>
      </c>
      <c r="K56" s="80"/>
      <c r="L56" s="80"/>
      <c r="M56" s="80"/>
      <c r="N56" s="80"/>
      <c r="O56" s="81"/>
      <c r="P56" s="81"/>
      <c r="Q56" s="81"/>
      <c r="R56" s="82"/>
      <c r="S56" s="82"/>
      <c r="U56" s="84"/>
      <c r="V56" s="84"/>
      <c r="W56" s="84"/>
      <c r="X56" s="84"/>
      <c r="Y56" s="84"/>
      <c r="Z56" s="84"/>
      <c r="AA56" s="84"/>
      <c r="AB56" s="84"/>
      <c r="AC56" s="84"/>
      <c r="AD56" s="85"/>
      <c r="AE56" s="85"/>
      <c r="AF56" s="85"/>
      <c r="AG56" s="85"/>
      <c r="AH56" s="85"/>
      <c r="AI56" s="85"/>
      <c r="AJ56" s="85"/>
      <c r="AK56" s="97">
        <v>53.454709496267945</v>
      </c>
      <c r="AL56" s="98">
        <f t="shared" si="1"/>
        <v>64.262066993861836</v>
      </c>
      <c r="AM56" s="198">
        <v>83.182368692519361</v>
      </c>
      <c r="AN56" s="198">
        <v>86.664451062363071</v>
      </c>
    </row>
    <row r="57" spans="1:40" x14ac:dyDescent="0.55000000000000004">
      <c r="A57" s="79">
        <f t="shared" si="0"/>
        <v>1736</v>
      </c>
      <c r="K57" s="80"/>
      <c r="L57" s="80"/>
      <c r="M57" s="80"/>
      <c r="N57" s="80"/>
      <c r="O57" s="81"/>
      <c r="P57" s="81"/>
      <c r="Q57" s="81"/>
      <c r="R57" s="82"/>
      <c r="S57" s="82"/>
      <c r="U57" s="84"/>
      <c r="V57" s="84"/>
      <c r="W57" s="84"/>
      <c r="X57" s="84"/>
      <c r="Y57" s="84"/>
      <c r="Z57" s="84"/>
      <c r="AA57" s="84"/>
      <c r="AB57" s="84"/>
      <c r="AC57" s="84"/>
      <c r="AD57" s="85"/>
      <c r="AE57" s="85"/>
      <c r="AF57" s="85"/>
      <c r="AG57" s="85"/>
      <c r="AH57" s="85"/>
      <c r="AI57" s="85"/>
      <c r="AJ57" s="85"/>
      <c r="AK57" s="97">
        <v>53.750243350663496</v>
      </c>
      <c r="AL57" s="98">
        <f t="shared" si="1"/>
        <v>60.564533223395223</v>
      </c>
      <c r="AM57" s="198">
        <v>88.748712307255985</v>
      </c>
      <c r="AN57" s="198">
        <v>92.463806399055031</v>
      </c>
    </row>
    <row r="58" spans="1:40" x14ac:dyDescent="0.55000000000000004">
      <c r="A58" s="79">
        <f t="shared" si="0"/>
        <v>1737</v>
      </c>
      <c r="K58" s="80"/>
      <c r="L58" s="80"/>
      <c r="M58" s="80"/>
      <c r="N58" s="80"/>
      <c r="O58" s="81"/>
      <c r="P58" s="81"/>
      <c r="Q58" s="81"/>
      <c r="R58" s="82"/>
      <c r="S58" s="82"/>
      <c r="U58" s="84"/>
      <c r="V58" s="84"/>
      <c r="W58" s="84"/>
      <c r="X58" s="84"/>
      <c r="Y58" s="84"/>
      <c r="Z58" s="84"/>
      <c r="AA58" s="84"/>
      <c r="AB58" s="84"/>
      <c r="AC58" s="84"/>
      <c r="AD58" s="85"/>
      <c r="AE58" s="85"/>
      <c r="AF58" s="85"/>
      <c r="AG58" s="85"/>
      <c r="AH58" s="85"/>
      <c r="AI58" s="85"/>
      <c r="AJ58" s="85"/>
      <c r="AK58" s="97">
        <v>52.627930013144976</v>
      </c>
      <c r="AL58" s="98">
        <f t="shared" si="1"/>
        <v>63.561168077058262</v>
      </c>
      <c r="AM58" s="198">
        <v>82.798871709439965</v>
      </c>
      <c r="AN58" s="198">
        <v>86.264900580150893</v>
      </c>
    </row>
    <row r="59" spans="1:40" x14ac:dyDescent="0.55000000000000004">
      <c r="A59" s="79">
        <f t="shared" si="0"/>
        <v>1738</v>
      </c>
      <c r="K59" s="80"/>
      <c r="L59" s="80"/>
      <c r="M59" s="80"/>
      <c r="N59" s="80"/>
      <c r="O59" s="81"/>
      <c r="P59" s="81"/>
      <c r="Q59" s="81"/>
      <c r="R59" s="82"/>
      <c r="S59" s="82"/>
      <c r="U59" s="84"/>
      <c r="V59" s="84"/>
      <c r="W59" s="84"/>
      <c r="X59" s="84"/>
      <c r="Y59" s="84"/>
      <c r="Z59" s="84"/>
      <c r="AA59" s="84"/>
      <c r="AB59" s="84"/>
      <c r="AC59" s="84"/>
      <c r="AD59" s="85"/>
      <c r="AE59" s="85"/>
      <c r="AF59" s="85"/>
      <c r="AG59" s="85"/>
      <c r="AH59" s="85"/>
      <c r="AI59" s="85"/>
      <c r="AJ59" s="85"/>
      <c r="AK59" s="97">
        <v>51.542691026640014</v>
      </c>
      <c r="AL59" s="98">
        <f t="shared" si="1"/>
        <v>62.020387916122097</v>
      </c>
      <c r="AM59" s="198">
        <v>83.106044251686427</v>
      </c>
      <c r="AN59" s="198">
        <v>86.584931617661056</v>
      </c>
    </row>
    <row r="60" spans="1:40" x14ac:dyDescent="0.55000000000000004">
      <c r="A60" s="79">
        <f t="shared" si="0"/>
        <v>1739</v>
      </c>
      <c r="K60" s="80"/>
      <c r="L60" s="80"/>
      <c r="M60" s="80"/>
      <c r="N60" s="80"/>
      <c r="O60" s="81"/>
      <c r="P60" s="81"/>
      <c r="Q60" s="81"/>
      <c r="R60" s="82"/>
      <c r="S60" s="82"/>
      <c r="U60" s="84"/>
      <c r="V60" s="84"/>
      <c r="W60" s="84"/>
      <c r="X60" s="84"/>
      <c r="Y60" s="84"/>
      <c r="Z60" s="84"/>
      <c r="AA60" s="84"/>
      <c r="AB60" s="84"/>
      <c r="AC60" s="84"/>
      <c r="AD60" s="85"/>
      <c r="AE60" s="85"/>
      <c r="AF60" s="85"/>
      <c r="AG60" s="85"/>
      <c r="AH60" s="85"/>
      <c r="AI60" s="85"/>
      <c r="AJ60" s="85"/>
      <c r="AK60" s="97">
        <v>51.156672506275441</v>
      </c>
      <c r="AL60" s="98">
        <f t="shared" si="1"/>
        <v>61.573155451206212</v>
      </c>
      <c r="AM60" s="198">
        <v>83.082752753859864</v>
      </c>
      <c r="AN60" s="198">
        <v>86.560665118578527</v>
      </c>
    </row>
    <row r="61" spans="1:40" x14ac:dyDescent="0.55000000000000004">
      <c r="A61" s="79">
        <f t="shared" si="0"/>
        <v>1740</v>
      </c>
      <c r="K61" s="80"/>
      <c r="L61" s="80"/>
      <c r="M61" s="80"/>
      <c r="N61" s="80"/>
      <c r="O61" s="81"/>
      <c r="P61" s="81"/>
      <c r="Q61" s="81"/>
      <c r="R61" s="82"/>
      <c r="S61" s="82"/>
      <c r="U61" s="84"/>
      <c r="V61" s="84"/>
      <c r="W61" s="84"/>
      <c r="X61" s="84"/>
      <c r="Y61" s="84"/>
      <c r="Z61" s="84"/>
      <c r="AA61" s="84"/>
      <c r="AB61" s="84"/>
      <c r="AC61" s="84"/>
      <c r="AD61" s="85"/>
      <c r="AE61" s="85"/>
      <c r="AF61" s="85"/>
      <c r="AG61" s="85"/>
      <c r="AH61" s="85"/>
      <c r="AI61" s="85"/>
      <c r="AJ61" s="85"/>
      <c r="AK61" s="97">
        <v>51.765228722383469</v>
      </c>
      <c r="AL61" s="98">
        <f t="shared" si="1"/>
        <v>58.667129817751004</v>
      </c>
      <c r="AM61" s="198">
        <v>88.235488736523777</v>
      </c>
      <c r="AN61" s="198">
        <v>91.929098867532502</v>
      </c>
    </row>
    <row r="62" spans="1:40" x14ac:dyDescent="0.55000000000000004">
      <c r="A62" s="79">
        <f t="shared" si="0"/>
        <v>1741</v>
      </c>
      <c r="K62" s="80"/>
      <c r="L62" s="80"/>
      <c r="M62" s="80"/>
      <c r="N62" s="80"/>
      <c r="O62" s="81"/>
      <c r="P62" s="81"/>
      <c r="Q62" s="81"/>
      <c r="R62" s="82"/>
      <c r="S62" s="82"/>
      <c r="U62" s="84"/>
      <c r="V62" s="84"/>
      <c r="W62" s="84"/>
      <c r="X62" s="84"/>
      <c r="Y62" s="84"/>
      <c r="Z62" s="84"/>
      <c r="AA62" s="84"/>
      <c r="AB62" s="84"/>
      <c r="AC62" s="84"/>
      <c r="AD62" s="85"/>
      <c r="AE62" s="85"/>
      <c r="AF62" s="85"/>
      <c r="AG62" s="85"/>
      <c r="AH62" s="85"/>
      <c r="AI62" s="85"/>
      <c r="AJ62" s="85"/>
      <c r="AK62" s="97">
        <v>53.301473814614504</v>
      </c>
      <c r="AL62" s="98">
        <f t="shared" si="1"/>
        <v>57.964080232877848</v>
      </c>
      <c r="AM62" s="198">
        <v>91.9560417425227</v>
      </c>
      <c r="AN62" s="198">
        <v>95.805397282467155</v>
      </c>
    </row>
    <row r="63" spans="1:40" x14ac:dyDescent="0.55000000000000004">
      <c r="A63" s="79">
        <f t="shared" si="0"/>
        <v>1742</v>
      </c>
      <c r="K63" s="80"/>
      <c r="L63" s="80"/>
      <c r="M63" s="80"/>
      <c r="N63" s="80"/>
      <c r="O63" s="81"/>
      <c r="P63" s="81"/>
      <c r="Q63" s="81"/>
      <c r="R63" s="82"/>
      <c r="S63" s="82"/>
      <c r="U63" s="84"/>
      <c r="V63" s="84"/>
      <c r="W63" s="84"/>
      <c r="X63" s="84"/>
      <c r="Y63" s="84"/>
      <c r="Z63" s="84"/>
      <c r="AA63" s="84"/>
      <c r="AB63" s="84"/>
      <c r="AC63" s="84"/>
      <c r="AD63" s="85"/>
      <c r="AE63" s="85"/>
      <c r="AF63" s="85"/>
      <c r="AG63" s="85"/>
      <c r="AH63" s="85"/>
      <c r="AI63" s="85"/>
      <c r="AJ63" s="85"/>
      <c r="AK63" s="97">
        <v>55.749820715911383</v>
      </c>
      <c r="AL63" s="98">
        <f t="shared" si="1"/>
        <v>60.675434169416576</v>
      </c>
      <c r="AM63" s="198">
        <v>91.882030147898064</v>
      </c>
      <c r="AN63" s="198">
        <v>95.728287501617984</v>
      </c>
    </row>
    <row r="64" spans="1:40" x14ac:dyDescent="0.55000000000000004">
      <c r="A64" s="79">
        <f t="shared" si="0"/>
        <v>1743</v>
      </c>
      <c r="K64" s="80"/>
      <c r="L64" s="80"/>
      <c r="M64" s="80"/>
      <c r="N64" s="80"/>
      <c r="O64" s="81"/>
      <c r="P64" s="81"/>
      <c r="Q64" s="81"/>
      <c r="R64" s="82"/>
      <c r="S64" s="82"/>
      <c r="U64" s="84"/>
      <c r="V64" s="84"/>
      <c r="W64" s="84"/>
      <c r="X64" s="84"/>
      <c r="Y64" s="84"/>
      <c r="Z64" s="84"/>
      <c r="AA64" s="84"/>
      <c r="AB64" s="84"/>
      <c r="AC64" s="84"/>
      <c r="AD64" s="85"/>
      <c r="AE64" s="85"/>
      <c r="AF64" s="85"/>
      <c r="AG64" s="85"/>
      <c r="AH64" s="85"/>
      <c r="AI64" s="85"/>
      <c r="AJ64" s="85"/>
      <c r="AK64" s="97">
        <v>58.183393096307441</v>
      </c>
      <c r="AL64" s="98">
        <f t="shared" si="1"/>
        <v>65.626776994313445</v>
      </c>
      <c r="AM64" s="198">
        <v>88.658007845408946</v>
      </c>
      <c r="AN64" s="198">
        <v>92.369304973831859</v>
      </c>
    </row>
    <row r="65" spans="1:40" x14ac:dyDescent="0.55000000000000004">
      <c r="A65" s="79">
        <f t="shared" si="0"/>
        <v>1744</v>
      </c>
      <c r="K65" s="80"/>
      <c r="L65" s="80"/>
      <c r="M65" s="80"/>
      <c r="N65" s="80"/>
      <c r="O65" s="81"/>
      <c r="P65" s="81"/>
      <c r="Q65" s="81"/>
      <c r="R65" s="82"/>
      <c r="S65" s="82"/>
      <c r="U65" s="84"/>
      <c r="V65" s="84"/>
      <c r="W65" s="84"/>
      <c r="X65" s="84"/>
      <c r="Y65" s="84"/>
      <c r="Z65" s="84"/>
      <c r="AA65" s="84"/>
      <c r="AB65" s="84"/>
      <c r="AC65" s="84"/>
      <c r="AD65" s="85"/>
      <c r="AE65" s="85"/>
      <c r="AF65" s="85"/>
      <c r="AG65" s="85"/>
      <c r="AH65" s="85"/>
      <c r="AI65" s="85"/>
      <c r="AJ65" s="85"/>
      <c r="AK65" s="97">
        <v>61.498268640238621</v>
      </c>
      <c r="AL65" s="98">
        <f t="shared" si="1"/>
        <v>70.870815815515655</v>
      </c>
      <c r="AM65" s="198">
        <v>86.775166805367704</v>
      </c>
      <c r="AN65" s="198">
        <v>90.40764665924317</v>
      </c>
    </row>
    <row r="66" spans="1:40" x14ac:dyDescent="0.55000000000000004">
      <c r="A66" s="79">
        <f t="shared" si="0"/>
        <v>1745</v>
      </c>
      <c r="K66" s="80"/>
      <c r="L66" s="80"/>
      <c r="M66" s="80"/>
      <c r="N66" s="80"/>
      <c r="O66" s="81"/>
      <c r="P66" s="81"/>
      <c r="Q66" s="81"/>
      <c r="R66" s="82"/>
      <c r="S66" s="82"/>
      <c r="U66" s="84"/>
      <c r="V66" s="84"/>
      <c r="W66" s="84"/>
      <c r="X66" s="84"/>
      <c r="Y66" s="84"/>
      <c r="Z66" s="84"/>
      <c r="AA66" s="84"/>
      <c r="AB66" s="84"/>
      <c r="AC66" s="84"/>
      <c r="AD66" s="85"/>
      <c r="AE66" s="85"/>
      <c r="AF66" s="85"/>
      <c r="AG66" s="85"/>
      <c r="AH66" s="85"/>
      <c r="AI66" s="85"/>
      <c r="AJ66" s="85"/>
      <c r="AK66" s="97">
        <v>65.239217338483641</v>
      </c>
      <c r="AL66" s="98">
        <f t="shared" si="1"/>
        <v>76.023293882897804</v>
      </c>
      <c r="AM66" s="198">
        <v>85.814773349566551</v>
      </c>
      <c r="AN66" s="198">
        <v>89.407050343471525</v>
      </c>
    </row>
    <row r="67" spans="1:40" x14ac:dyDescent="0.55000000000000004">
      <c r="A67" s="79">
        <f t="shared" si="0"/>
        <v>1746</v>
      </c>
      <c r="K67" s="80"/>
      <c r="L67" s="80"/>
      <c r="M67" s="80"/>
      <c r="N67" s="80"/>
      <c r="O67" s="81"/>
      <c r="P67" s="81"/>
      <c r="Q67" s="81"/>
      <c r="R67" s="82"/>
      <c r="S67" s="82"/>
      <c r="U67" s="84"/>
      <c r="V67" s="84"/>
      <c r="W67" s="84"/>
      <c r="X67" s="84"/>
      <c r="Y67" s="84"/>
      <c r="Z67" s="84"/>
      <c r="AA67" s="84"/>
      <c r="AB67" s="84"/>
      <c r="AC67" s="84"/>
      <c r="AD67" s="85"/>
      <c r="AE67" s="85"/>
      <c r="AF67" s="85"/>
      <c r="AG67" s="85"/>
      <c r="AH67" s="85"/>
      <c r="AI67" s="85"/>
      <c r="AJ67" s="85"/>
      <c r="AK67" s="97">
        <v>70.506180132984298</v>
      </c>
      <c r="AL67" s="98">
        <f t="shared" si="1"/>
        <v>77.534581399668937</v>
      </c>
      <c r="AM67" s="198">
        <v>90.935139985530839</v>
      </c>
      <c r="AN67" s="198">
        <v>94.741759738249684</v>
      </c>
    </row>
    <row r="68" spans="1:40" x14ac:dyDescent="0.55000000000000004">
      <c r="A68" s="79">
        <f t="shared" si="0"/>
        <v>1747</v>
      </c>
      <c r="K68" s="80"/>
      <c r="L68" s="80"/>
      <c r="M68" s="80"/>
      <c r="N68" s="80"/>
      <c r="O68" s="81"/>
      <c r="P68" s="81"/>
      <c r="Q68" s="81"/>
      <c r="R68" s="82"/>
      <c r="S68" s="82"/>
      <c r="U68" s="84"/>
      <c r="V68" s="84"/>
      <c r="W68" s="84"/>
      <c r="X68" s="84"/>
      <c r="Y68" s="84"/>
      <c r="Z68" s="84"/>
      <c r="AA68" s="84"/>
      <c r="AB68" s="84"/>
      <c r="AC68" s="84"/>
      <c r="AD68" s="85"/>
      <c r="AE68" s="85"/>
      <c r="AF68" s="85"/>
      <c r="AG68" s="85"/>
      <c r="AH68" s="85"/>
      <c r="AI68" s="85"/>
      <c r="AJ68" s="85"/>
      <c r="AK68" s="97">
        <v>75.51407036311457</v>
      </c>
      <c r="AL68" s="98">
        <f t="shared" si="1"/>
        <v>80.617284345152797</v>
      </c>
      <c r="AM68" s="198">
        <v>93.669826485112722</v>
      </c>
      <c r="AN68" s="198">
        <v>97.590922463946782</v>
      </c>
    </row>
    <row r="69" spans="1:40" x14ac:dyDescent="0.55000000000000004">
      <c r="A69" s="79">
        <f t="shared" si="0"/>
        <v>1748</v>
      </c>
      <c r="K69" s="80"/>
      <c r="L69" s="80"/>
      <c r="M69" s="80"/>
      <c r="N69" s="80"/>
      <c r="O69" s="81"/>
      <c r="P69" s="81"/>
      <c r="Q69" s="81"/>
      <c r="R69" s="82"/>
      <c r="S69" s="82"/>
      <c r="U69" s="84"/>
      <c r="V69" s="84"/>
      <c r="W69" s="84"/>
      <c r="X69" s="84"/>
      <c r="Y69" s="84"/>
      <c r="Z69" s="84"/>
      <c r="AA69" s="84"/>
      <c r="AB69" s="84"/>
      <c r="AC69" s="84"/>
      <c r="AD69" s="85"/>
      <c r="AE69" s="85"/>
      <c r="AF69" s="85"/>
      <c r="AG69" s="85"/>
      <c r="AH69" s="85"/>
      <c r="AI69" s="85"/>
      <c r="AJ69" s="85"/>
      <c r="AK69" s="97">
        <v>81.133563200037116</v>
      </c>
      <c r="AL69" s="98">
        <f t="shared" si="1"/>
        <v>85.890606447603517</v>
      </c>
      <c r="AM69" s="198">
        <v>94.461509303152525</v>
      </c>
      <c r="AN69" s="198">
        <v>98.415745775898174</v>
      </c>
    </row>
    <row r="70" spans="1:40" x14ac:dyDescent="0.55000000000000004">
      <c r="A70" s="79">
        <f t="shared" si="0"/>
        <v>1749</v>
      </c>
      <c r="K70" s="80"/>
      <c r="L70" s="80"/>
      <c r="M70" s="80"/>
      <c r="N70" s="80"/>
      <c r="O70" s="81"/>
      <c r="P70" s="81"/>
      <c r="Q70" s="81"/>
      <c r="R70" s="82"/>
      <c r="S70" s="82"/>
      <c r="U70" s="84"/>
      <c r="V70" s="84"/>
      <c r="W70" s="84"/>
      <c r="X70" s="84"/>
      <c r="Y70" s="84"/>
      <c r="Z70" s="84"/>
      <c r="AA70" s="84"/>
      <c r="AB70" s="84"/>
      <c r="AC70" s="84"/>
      <c r="AD70" s="85"/>
      <c r="AE70" s="85"/>
      <c r="AF70" s="85"/>
      <c r="AG70" s="85"/>
      <c r="AH70" s="85"/>
      <c r="AI70" s="85"/>
      <c r="AJ70" s="85"/>
      <c r="AK70" s="97">
        <v>82.622208074297319</v>
      </c>
      <c r="AL70" s="98">
        <f t="shared" si="1"/>
        <v>87.06840782817676</v>
      </c>
      <c r="AM70" s="198">
        <v>94.893440841764686</v>
      </c>
      <c r="AN70" s="198">
        <v>98.865758323974489</v>
      </c>
    </row>
    <row r="71" spans="1:40" x14ac:dyDescent="0.55000000000000004">
      <c r="A71" s="79">
        <f t="shared" si="0"/>
        <v>1750</v>
      </c>
      <c r="K71" s="80"/>
      <c r="L71" s="80"/>
      <c r="M71" s="80"/>
      <c r="N71" s="80"/>
      <c r="O71" s="81"/>
      <c r="P71" s="81"/>
      <c r="Q71" s="81"/>
      <c r="R71" s="82"/>
      <c r="S71" s="82"/>
      <c r="U71" s="84"/>
      <c r="V71" s="84"/>
      <c r="W71" s="84"/>
      <c r="X71" s="84"/>
      <c r="Y71" s="84"/>
      <c r="Z71" s="84"/>
      <c r="AA71" s="84"/>
      <c r="AB71" s="84"/>
      <c r="AC71" s="84"/>
      <c r="AD71" s="85"/>
      <c r="AE71" s="85"/>
      <c r="AF71" s="85"/>
      <c r="AG71" s="85"/>
      <c r="AH71" s="85"/>
      <c r="AI71" s="85"/>
      <c r="AJ71" s="85"/>
      <c r="AK71" s="97">
        <v>82.64687575150046</v>
      </c>
      <c r="AL71" s="98">
        <f t="shared" si="1"/>
        <v>86.177635504968492</v>
      </c>
      <c r="AM71" s="198">
        <v>95.902928024447291</v>
      </c>
      <c r="AN71" s="198">
        <v>99.917503470413777</v>
      </c>
    </row>
    <row r="72" spans="1:40" x14ac:dyDescent="0.55000000000000004">
      <c r="A72" s="79">
        <f t="shared" si="0"/>
        <v>1751</v>
      </c>
      <c r="K72" s="80"/>
      <c r="L72" s="80"/>
      <c r="M72" s="80"/>
      <c r="N72" s="80"/>
      <c r="O72" s="81"/>
      <c r="P72" s="81"/>
      <c r="Q72" s="81"/>
      <c r="R72" s="82"/>
      <c r="S72" s="82"/>
      <c r="U72" s="84"/>
      <c r="V72" s="84"/>
      <c r="W72" s="84"/>
      <c r="X72" s="84"/>
      <c r="Y72" s="84"/>
      <c r="Z72" s="84"/>
      <c r="AA72" s="84"/>
      <c r="AB72" s="84"/>
      <c r="AC72" s="84"/>
      <c r="AD72" s="85"/>
      <c r="AE72" s="85"/>
      <c r="AF72" s="85"/>
      <c r="AG72" s="85"/>
      <c r="AH72" s="85"/>
      <c r="AI72" s="85"/>
      <c r="AJ72" s="85"/>
      <c r="AK72" s="97">
        <v>82.518640712435626</v>
      </c>
      <c r="AL72" s="98">
        <f t="shared" si="1"/>
        <v>87.510094975512104</v>
      </c>
      <c r="AM72" s="198">
        <v>94.296138903205133</v>
      </c>
      <c r="AN72" s="198">
        <v>98.243452834994073</v>
      </c>
    </row>
    <row r="73" spans="1:40" x14ac:dyDescent="0.55000000000000004">
      <c r="A73" s="79">
        <f t="shared" si="0"/>
        <v>1752</v>
      </c>
      <c r="K73" s="80"/>
      <c r="L73" s="80"/>
      <c r="M73" s="80"/>
      <c r="N73" s="80"/>
      <c r="O73" s="81"/>
      <c r="P73" s="81"/>
      <c r="Q73" s="81"/>
      <c r="R73" s="82"/>
      <c r="S73" s="82"/>
      <c r="U73" s="84"/>
      <c r="V73" s="84"/>
      <c r="W73" s="84"/>
      <c r="X73" s="84"/>
      <c r="Y73" s="84"/>
      <c r="Z73" s="84"/>
      <c r="AA73" s="84"/>
      <c r="AB73" s="84"/>
      <c r="AC73" s="84"/>
      <c r="AD73" s="85"/>
      <c r="AE73" s="85"/>
      <c r="AF73" s="85"/>
      <c r="AG73" s="85"/>
      <c r="AH73" s="85"/>
      <c r="AI73" s="85"/>
      <c r="AJ73" s="85"/>
      <c r="AK73" s="97">
        <v>81.108979653824079</v>
      </c>
      <c r="AL73" s="98">
        <f t="shared" si="1"/>
        <v>79.866175754940727</v>
      </c>
      <c r="AM73" s="198">
        <v>101.55610793572581</v>
      </c>
      <c r="AN73" s="198">
        <v>105.80733014244254</v>
      </c>
    </row>
    <row r="74" spans="1:40" x14ac:dyDescent="0.55000000000000004">
      <c r="A74" s="79">
        <f t="shared" ref="A74:A137" si="2">A75-1</f>
        <v>1753</v>
      </c>
      <c r="K74" s="80"/>
      <c r="L74" s="80"/>
      <c r="M74" s="80"/>
      <c r="N74" s="80"/>
      <c r="O74" s="81"/>
      <c r="P74" s="81"/>
      <c r="Q74" s="81"/>
      <c r="R74" s="82"/>
      <c r="S74" s="82"/>
      <c r="U74" s="84"/>
      <c r="V74" s="84"/>
      <c r="W74" s="84"/>
      <c r="X74" s="84"/>
      <c r="Y74" s="84"/>
      <c r="Z74" s="84"/>
      <c r="AA74" s="84"/>
      <c r="AB74" s="84"/>
      <c r="AC74" s="84"/>
      <c r="AD74" s="85"/>
      <c r="AE74" s="85"/>
      <c r="AF74" s="85"/>
      <c r="AG74" s="85"/>
      <c r="AH74" s="85"/>
      <c r="AI74" s="85"/>
      <c r="AJ74" s="85"/>
      <c r="AK74" s="97">
        <v>78.960920894057196</v>
      </c>
      <c r="AL74" s="98">
        <f t="shared" si="1"/>
        <v>78.421350521493295</v>
      </c>
      <c r="AM74" s="198">
        <v>100.688040143374</v>
      </c>
      <c r="AN74" s="198">
        <v>104.90292431832884</v>
      </c>
    </row>
    <row r="75" spans="1:40" x14ac:dyDescent="0.55000000000000004">
      <c r="A75" s="79">
        <f t="shared" si="2"/>
        <v>1754</v>
      </c>
      <c r="K75" s="80"/>
      <c r="L75" s="80"/>
      <c r="M75" s="80"/>
      <c r="N75" s="80"/>
      <c r="O75" s="81"/>
      <c r="P75" s="81"/>
      <c r="Q75" s="81"/>
      <c r="R75" s="82"/>
      <c r="S75" s="82"/>
      <c r="U75" s="84"/>
      <c r="V75" s="84"/>
      <c r="W75" s="84"/>
      <c r="X75" s="84"/>
      <c r="Y75" s="84"/>
      <c r="Z75" s="84"/>
      <c r="AA75" s="84"/>
      <c r="AB75" s="84"/>
      <c r="AC75" s="84"/>
      <c r="AD75" s="85"/>
      <c r="AE75" s="85"/>
      <c r="AF75" s="85"/>
      <c r="AG75" s="85"/>
      <c r="AH75" s="85"/>
      <c r="AI75" s="85"/>
      <c r="AJ75" s="85"/>
      <c r="AK75" s="97">
        <v>76.753789175535971</v>
      </c>
      <c r="AL75" s="98">
        <f t="shared" si="1"/>
        <v>79.066607954731907</v>
      </c>
      <c r="AM75" s="198">
        <v>97.074847601252728</v>
      </c>
      <c r="AN75" s="198">
        <v>101.13848056459231</v>
      </c>
    </row>
    <row r="76" spans="1:40" x14ac:dyDescent="0.55000000000000004">
      <c r="A76" s="79">
        <f t="shared" si="2"/>
        <v>1755</v>
      </c>
      <c r="K76" s="80"/>
      <c r="L76" s="80"/>
      <c r="M76" s="80"/>
      <c r="N76" s="80"/>
      <c r="O76" s="81"/>
      <c r="P76" s="81"/>
      <c r="Q76" s="81"/>
      <c r="R76" s="82"/>
      <c r="S76" s="82"/>
      <c r="U76" s="84"/>
      <c r="V76" s="84"/>
      <c r="W76" s="84"/>
      <c r="X76" s="84"/>
      <c r="Y76" s="84"/>
      <c r="Z76" s="84"/>
      <c r="AA76" s="84"/>
      <c r="AB76" s="84"/>
      <c r="AC76" s="84"/>
      <c r="AD76" s="85"/>
      <c r="AE76" s="85"/>
      <c r="AF76" s="85"/>
      <c r="AG76" s="85"/>
      <c r="AH76" s="85"/>
      <c r="AI76" s="85"/>
      <c r="AJ76" s="85"/>
      <c r="AK76" s="97">
        <v>77.232616960192203</v>
      </c>
      <c r="AL76" s="98">
        <f t="shared" si="1"/>
        <v>78.623940612048955</v>
      </c>
      <c r="AM76" s="198">
        <v>98.23040712405664</v>
      </c>
      <c r="AN76" s="198">
        <v>102.3424127594529</v>
      </c>
    </row>
    <row r="77" spans="1:40" x14ac:dyDescent="0.55000000000000004">
      <c r="A77" s="79">
        <f t="shared" si="2"/>
        <v>1756</v>
      </c>
      <c r="K77" s="80"/>
      <c r="L77" s="80"/>
      <c r="M77" s="80"/>
      <c r="N77" s="80"/>
      <c r="O77" s="81"/>
      <c r="P77" s="81"/>
      <c r="Q77" s="81"/>
      <c r="R77" s="82"/>
      <c r="S77" s="82"/>
      <c r="U77" s="84"/>
      <c r="V77" s="84"/>
      <c r="W77" s="84"/>
      <c r="X77" s="84"/>
      <c r="Y77" s="84"/>
      <c r="Z77" s="84"/>
      <c r="AA77" s="84"/>
      <c r="AB77" s="84"/>
      <c r="AC77" s="84"/>
      <c r="AD77" s="85"/>
      <c r="AE77" s="85"/>
      <c r="AF77" s="85"/>
      <c r="AG77" s="85"/>
      <c r="AH77" s="85"/>
      <c r="AI77" s="85"/>
      <c r="AJ77" s="85"/>
      <c r="AK77" s="97">
        <v>79.630720263404271</v>
      </c>
      <c r="AL77" s="98">
        <f t="shared" si="1"/>
        <v>78.689825845386849</v>
      </c>
      <c r="AM77" s="198">
        <v>101.19570021652626</v>
      </c>
      <c r="AN77" s="198">
        <v>105.43183545968682</v>
      </c>
    </row>
    <row r="78" spans="1:40" x14ac:dyDescent="0.55000000000000004">
      <c r="A78" s="79">
        <f t="shared" si="2"/>
        <v>1757</v>
      </c>
      <c r="K78" s="80"/>
      <c r="L78" s="80"/>
      <c r="M78" s="80"/>
      <c r="N78" s="80"/>
      <c r="O78" s="81"/>
      <c r="P78" s="81"/>
      <c r="Q78" s="81"/>
      <c r="R78" s="82"/>
      <c r="S78" s="82"/>
      <c r="U78" s="84"/>
      <c r="V78" s="84"/>
      <c r="W78" s="84"/>
      <c r="X78" s="84"/>
      <c r="Y78" s="84"/>
      <c r="Z78" s="84"/>
      <c r="AA78" s="84"/>
      <c r="AB78" s="84"/>
      <c r="AC78" s="84"/>
      <c r="AD78" s="85"/>
      <c r="AE78" s="85"/>
      <c r="AF78" s="85"/>
      <c r="AG78" s="85"/>
      <c r="AH78" s="85"/>
      <c r="AI78" s="85"/>
      <c r="AJ78" s="85"/>
      <c r="AK78" s="97">
        <v>83.971317567910333</v>
      </c>
      <c r="AL78" s="98">
        <f t="shared" si="1"/>
        <v>73.479368513470234</v>
      </c>
      <c r="AM78" s="198">
        <v>114.27876867574975</v>
      </c>
      <c r="AN78" s="198">
        <v>119.06257192526053</v>
      </c>
    </row>
    <row r="79" spans="1:40" x14ac:dyDescent="0.55000000000000004">
      <c r="A79" s="79">
        <f t="shared" si="2"/>
        <v>1758</v>
      </c>
      <c r="K79" s="80"/>
      <c r="L79" s="80"/>
      <c r="M79" s="80"/>
      <c r="N79" s="80"/>
      <c r="O79" s="81"/>
      <c r="P79" s="81"/>
      <c r="Q79" s="81"/>
      <c r="R79" s="82"/>
      <c r="S79" s="82"/>
      <c r="U79" s="84"/>
      <c r="V79" s="84"/>
      <c r="W79" s="84"/>
      <c r="X79" s="84"/>
      <c r="Y79" s="84"/>
      <c r="Z79" s="84"/>
      <c r="AA79" s="84"/>
      <c r="AB79" s="84"/>
      <c r="AC79" s="84"/>
      <c r="AD79" s="85"/>
      <c r="AE79" s="85"/>
      <c r="AF79" s="85"/>
      <c r="AG79" s="85"/>
      <c r="AH79" s="85"/>
      <c r="AI79" s="85"/>
      <c r="AJ79" s="85"/>
      <c r="AK79" s="97">
        <v>89.755942047692571</v>
      </c>
      <c r="AL79" s="98">
        <f t="shared" si="1"/>
        <v>78.086960439368099</v>
      </c>
      <c r="AM79" s="198">
        <v>114.94357257942579</v>
      </c>
      <c r="AN79" s="198">
        <v>119.75520506713669</v>
      </c>
    </row>
    <row r="80" spans="1:40" x14ac:dyDescent="0.55000000000000004">
      <c r="A80" s="79">
        <f t="shared" si="2"/>
        <v>1759</v>
      </c>
      <c r="K80" s="80"/>
      <c r="L80" s="80"/>
      <c r="M80" s="80"/>
      <c r="N80" s="80"/>
      <c r="O80" s="81"/>
      <c r="P80" s="81"/>
      <c r="Q80" s="81"/>
      <c r="R80" s="82"/>
      <c r="S80" s="82"/>
      <c r="U80" s="84"/>
      <c r="V80" s="84"/>
      <c r="W80" s="84"/>
      <c r="X80" s="84"/>
      <c r="Y80" s="84"/>
      <c r="Z80" s="84"/>
      <c r="AA80" s="84"/>
      <c r="AB80" s="84"/>
      <c r="AC80" s="84"/>
      <c r="AD80" s="85"/>
      <c r="AE80" s="85"/>
      <c r="AF80" s="85"/>
      <c r="AG80" s="85"/>
      <c r="AH80" s="85"/>
      <c r="AI80" s="85"/>
      <c r="AJ80" s="85"/>
      <c r="AK80" s="97">
        <v>98.696202241107713</v>
      </c>
      <c r="AL80" s="98">
        <f t="shared" si="1"/>
        <v>90.542761107344248</v>
      </c>
      <c r="AM80" s="198">
        <v>109.00507233714359</v>
      </c>
      <c r="AN80" s="198">
        <v>113.5681143203763</v>
      </c>
    </row>
    <row r="81" spans="1:40" x14ac:dyDescent="0.55000000000000004">
      <c r="A81" s="79">
        <f t="shared" si="2"/>
        <v>1760</v>
      </c>
      <c r="K81" s="80"/>
      <c r="L81" s="80"/>
      <c r="M81" s="80"/>
      <c r="N81" s="80"/>
      <c r="O81" s="81"/>
      <c r="P81" s="81"/>
      <c r="Q81" s="81"/>
      <c r="R81" s="82"/>
      <c r="S81" s="82"/>
      <c r="U81" s="84"/>
      <c r="V81" s="84"/>
      <c r="W81" s="84"/>
      <c r="X81" s="84"/>
      <c r="Y81" s="84"/>
      <c r="Z81" s="84"/>
      <c r="AA81" s="84"/>
      <c r="AB81" s="84"/>
      <c r="AC81" s="84"/>
      <c r="AD81" s="85"/>
      <c r="AE81" s="85"/>
      <c r="AF81" s="85"/>
      <c r="AG81" s="85"/>
      <c r="AH81" s="85"/>
      <c r="AI81" s="85"/>
      <c r="AJ81" s="85"/>
      <c r="AK81" s="97">
        <v>111.61990058437922</v>
      </c>
      <c r="AL81" s="98">
        <f t="shared" si="1"/>
        <v>98.950742581538137</v>
      </c>
      <c r="AM81" s="198">
        <v>112.80349967298261</v>
      </c>
      <c r="AN81" s="198">
        <v>117.52554694864872</v>
      </c>
    </row>
    <row r="82" spans="1:40" x14ac:dyDescent="0.55000000000000004">
      <c r="A82" s="79">
        <f t="shared" si="2"/>
        <v>1761</v>
      </c>
      <c r="K82" s="80"/>
      <c r="L82" s="80"/>
      <c r="M82" s="80"/>
      <c r="N82" s="80"/>
      <c r="O82" s="81"/>
      <c r="P82" s="81"/>
      <c r="Q82" s="81"/>
      <c r="R82" s="82"/>
      <c r="S82" s="82"/>
      <c r="U82" s="84"/>
      <c r="V82" s="84"/>
      <c r="W82" s="84"/>
      <c r="X82" s="84"/>
      <c r="Y82" s="84"/>
      <c r="Z82" s="84"/>
      <c r="AA82" s="84"/>
      <c r="AB82" s="84"/>
      <c r="AC82" s="84"/>
      <c r="AD82" s="85"/>
      <c r="AE82" s="85"/>
      <c r="AF82" s="85"/>
      <c r="AG82" s="85"/>
      <c r="AH82" s="85"/>
      <c r="AI82" s="85"/>
      <c r="AJ82" s="85"/>
      <c r="AK82" s="97">
        <v>126.46726883094239</v>
      </c>
      <c r="AL82" s="98">
        <f t="shared" si="1"/>
        <v>110.13776012469026</v>
      </c>
      <c r="AM82" s="198">
        <v>114.82643980390105</v>
      </c>
      <c r="AN82" s="198">
        <v>119.63316901728835</v>
      </c>
    </row>
    <row r="83" spans="1:40" x14ac:dyDescent="0.55000000000000004">
      <c r="A83" s="79">
        <f t="shared" si="2"/>
        <v>1762</v>
      </c>
      <c r="K83" s="80"/>
      <c r="L83" s="80"/>
      <c r="M83" s="80"/>
      <c r="N83" s="80"/>
      <c r="O83" s="81"/>
      <c r="P83" s="81"/>
      <c r="Q83" s="81"/>
      <c r="R83" s="82"/>
      <c r="S83" s="82"/>
      <c r="U83" s="84"/>
      <c r="V83" s="84"/>
      <c r="W83" s="84"/>
      <c r="X83" s="84"/>
      <c r="Y83" s="84"/>
      <c r="Z83" s="84"/>
      <c r="AA83" s="84"/>
      <c r="AB83" s="84"/>
      <c r="AC83" s="84"/>
      <c r="AD83" s="85"/>
      <c r="AE83" s="85"/>
      <c r="AF83" s="85"/>
      <c r="AG83" s="85"/>
      <c r="AH83" s="85"/>
      <c r="AI83" s="85"/>
      <c r="AJ83" s="85"/>
      <c r="AK83" s="97">
        <v>138.49059860710224</v>
      </c>
      <c r="AL83" s="98">
        <f t="shared" si="1"/>
        <v>121.63292506084925</v>
      </c>
      <c r="AM83" s="198">
        <v>113.8594657144187</v>
      </c>
      <c r="AN83" s="198">
        <v>118.62571659709714</v>
      </c>
    </row>
    <row r="84" spans="1:40" x14ac:dyDescent="0.55000000000000004">
      <c r="A84" s="79">
        <f t="shared" si="2"/>
        <v>1763</v>
      </c>
      <c r="K84" s="80"/>
      <c r="L84" s="80"/>
      <c r="M84" s="80"/>
      <c r="N84" s="80"/>
      <c r="O84" s="81"/>
      <c r="P84" s="81"/>
      <c r="Q84" s="81"/>
      <c r="R84" s="82"/>
      <c r="S84" s="82"/>
      <c r="U84" s="84"/>
      <c r="V84" s="84"/>
      <c r="W84" s="84"/>
      <c r="X84" s="84"/>
      <c r="Y84" s="84"/>
      <c r="Z84" s="84"/>
      <c r="AA84" s="84"/>
      <c r="AB84" s="84"/>
      <c r="AC84" s="84"/>
      <c r="AD84" s="85"/>
      <c r="AE84" s="85"/>
      <c r="AF84" s="85"/>
      <c r="AG84" s="85"/>
      <c r="AH84" s="85"/>
      <c r="AI84" s="85"/>
      <c r="AJ84" s="85"/>
      <c r="AK84" s="97">
        <v>144.19764991357545</v>
      </c>
      <c r="AL84" s="98">
        <f t="shared" si="1"/>
        <v>120.53994087207919</v>
      </c>
      <c r="AM84" s="198">
        <v>119.62644818832504</v>
      </c>
      <c r="AN84" s="198">
        <v>124.6341097006264</v>
      </c>
    </row>
    <row r="85" spans="1:40" x14ac:dyDescent="0.55000000000000004">
      <c r="A85" s="79">
        <f t="shared" si="2"/>
        <v>1764</v>
      </c>
      <c r="K85" s="80"/>
      <c r="L85" s="80"/>
      <c r="M85" s="80"/>
      <c r="N85" s="80"/>
      <c r="O85" s="81"/>
      <c r="P85" s="81"/>
      <c r="Q85" s="81"/>
      <c r="R85" s="82"/>
      <c r="S85" s="82"/>
      <c r="U85" s="84"/>
      <c r="V85" s="84"/>
      <c r="W85" s="84"/>
      <c r="X85" s="84"/>
      <c r="Y85" s="84"/>
      <c r="Z85" s="84"/>
      <c r="AA85" s="84"/>
      <c r="AB85" s="84"/>
      <c r="AC85" s="84"/>
      <c r="AD85" s="85"/>
      <c r="AE85" s="85"/>
      <c r="AF85" s="85"/>
      <c r="AG85" s="85"/>
      <c r="AH85" s="85"/>
      <c r="AI85" s="85"/>
      <c r="AJ85" s="85"/>
      <c r="AK85" s="97">
        <v>144.87762062174966</v>
      </c>
      <c r="AL85" s="98">
        <f t="shared" ref="AL85:AL148" si="3">100*AK85/$AM85</f>
        <v>119.96418207512994</v>
      </c>
      <c r="AM85" s="198">
        <v>120.76739749787748</v>
      </c>
      <c r="AN85" s="198">
        <v>125.82282008669209</v>
      </c>
    </row>
    <row r="86" spans="1:40" x14ac:dyDescent="0.55000000000000004">
      <c r="A86" s="79">
        <f t="shared" si="2"/>
        <v>1765</v>
      </c>
      <c r="K86" s="80"/>
      <c r="L86" s="80"/>
      <c r="M86" s="80"/>
      <c r="N86" s="80"/>
      <c r="O86" s="81"/>
      <c r="P86" s="81"/>
      <c r="Q86" s="81"/>
      <c r="R86" s="82"/>
      <c r="S86" s="82"/>
      <c r="U86" s="84"/>
      <c r="V86" s="84"/>
      <c r="W86" s="84"/>
      <c r="X86" s="84"/>
      <c r="Y86" s="84"/>
      <c r="Z86" s="84"/>
      <c r="AA86" s="84"/>
      <c r="AB86" s="84"/>
      <c r="AC86" s="84"/>
      <c r="AD86" s="85"/>
      <c r="AE86" s="85"/>
      <c r="AF86" s="85"/>
      <c r="AG86" s="85"/>
      <c r="AH86" s="85"/>
      <c r="AI86" s="85"/>
      <c r="AJ86" s="85"/>
      <c r="AK86" s="97">
        <v>144.61077863245623</v>
      </c>
      <c r="AL86" s="98">
        <f t="shared" si="3"/>
        <v>119.44913887316734</v>
      </c>
      <c r="AM86" s="198">
        <v>121.06473097809926</v>
      </c>
      <c r="AN86" s="198">
        <v>126.13260019094872</v>
      </c>
    </row>
    <row r="87" spans="1:40" x14ac:dyDescent="0.55000000000000004">
      <c r="A87" s="79">
        <f t="shared" si="2"/>
        <v>1766</v>
      </c>
      <c r="K87" s="80"/>
      <c r="L87" s="80"/>
      <c r="M87" s="80"/>
      <c r="N87" s="80"/>
      <c r="O87" s="81"/>
      <c r="P87" s="81"/>
      <c r="Q87" s="81"/>
      <c r="R87" s="82"/>
      <c r="S87" s="82"/>
      <c r="U87" s="84"/>
      <c r="V87" s="84"/>
      <c r="W87" s="84"/>
      <c r="X87" s="84"/>
      <c r="Y87" s="84"/>
      <c r="Z87" s="84"/>
      <c r="AA87" s="84"/>
      <c r="AB87" s="84"/>
      <c r="AC87" s="84"/>
      <c r="AD87" s="85"/>
      <c r="AE87" s="85"/>
      <c r="AF87" s="85"/>
      <c r="AG87" s="85"/>
      <c r="AH87" s="85"/>
      <c r="AI87" s="85"/>
      <c r="AJ87" s="85"/>
      <c r="AK87" s="97">
        <v>144.35897417048645</v>
      </c>
      <c r="AL87" s="98">
        <f t="shared" si="3"/>
        <v>116.47375141974241</v>
      </c>
      <c r="AM87" s="198">
        <v>123.94120770632057</v>
      </c>
      <c r="AN87" s="198">
        <v>129.12948860087664</v>
      </c>
    </row>
    <row r="88" spans="1:40" x14ac:dyDescent="0.55000000000000004">
      <c r="A88" s="79">
        <f t="shared" si="2"/>
        <v>1767</v>
      </c>
      <c r="K88" s="80"/>
      <c r="L88" s="80"/>
      <c r="M88" s="80"/>
      <c r="N88" s="80"/>
      <c r="O88" s="81"/>
      <c r="P88" s="81"/>
      <c r="Q88" s="81"/>
      <c r="R88" s="82"/>
      <c r="S88" s="82"/>
      <c r="U88" s="84"/>
      <c r="V88" s="84"/>
      <c r="W88" s="84"/>
      <c r="X88" s="84"/>
      <c r="Y88" s="84"/>
      <c r="Z88" s="84"/>
      <c r="AA88" s="84"/>
      <c r="AB88" s="84"/>
      <c r="AC88" s="84"/>
      <c r="AD88" s="85"/>
      <c r="AE88" s="85"/>
      <c r="AF88" s="85"/>
      <c r="AG88" s="85"/>
      <c r="AH88" s="85"/>
      <c r="AI88" s="85"/>
      <c r="AJ88" s="85"/>
      <c r="AK88" s="97">
        <v>144.35026719830611</v>
      </c>
      <c r="AL88" s="98">
        <f t="shared" si="3"/>
        <v>112.17888486862796</v>
      </c>
      <c r="AM88" s="198">
        <v>128.67864337157022</v>
      </c>
      <c r="AN88" s="198">
        <v>134.06523721955048</v>
      </c>
    </row>
    <row r="89" spans="1:40" x14ac:dyDescent="0.55000000000000004">
      <c r="A89" s="79">
        <f t="shared" si="2"/>
        <v>1768</v>
      </c>
      <c r="K89" s="80"/>
      <c r="L89" s="80"/>
      <c r="M89" s="80"/>
      <c r="N89" s="80"/>
      <c r="O89" s="81"/>
      <c r="P89" s="81"/>
      <c r="Q89" s="81"/>
      <c r="R89" s="82"/>
      <c r="S89" s="82"/>
      <c r="U89" s="84"/>
      <c r="V89" s="84"/>
      <c r="W89" s="84"/>
      <c r="X89" s="84"/>
      <c r="Y89" s="84"/>
      <c r="Z89" s="84"/>
      <c r="AA89" s="84"/>
      <c r="AB89" s="84"/>
      <c r="AC89" s="84"/>
      <c r="AD89" s="85"/>
      <c r="AE89" s="85"/>
      <c r="AF89" s="85"/>
      <c r="AG89" s="85"/>
      <c r="AH89" s="85"/>
      <c r="AI89" s="85"/>
      <c r="AJ89" s="85"/>
      <c r="AK89" s="97">
        <v>142.91438337250332</v>
      </c>
      <c r="AL89" s="98">
        <f t="shared" si="3"/>
        <v>113.80972498782994</v>
      </c>
      <c r="AM89" s="198">
        <v>125.5730855933319</v>
      </c>
      <c r="AN89" s="198">
        <v>130.82967823843578</v>
      </c>
    </row>
    <row r="90" spans="1:40" x14ac:dyDescent="0.55000000000000004">
      <c r="A90" s="79">
        <f t="shared" si="2"/>
        <v>1769</v>
      </c>
      <c r="K90" s="80"/>
      <c r="L90" s="80"/>
      <c r="M90" s="80"/>
      <c r="N90" s="80"/>
      <c r="O90" s="81"/>
      <c r="P90" s="81"/>
      <c r="Q90" s="81"/>
      <c r="R90" s="82"/>
      <c r="S90" s="82"/>
      <c r="U90" s="84"/>
      <c r="V90" s="84"/>
      <c r="W90" s="84"/>
      <c r="X90" s="84"/>
      <c r="Y90" s="84"/>
      <c r="Z90" s="84"/>
      <c r="AA90" s="84"/>
      <c r="AB90" s="84"/>
      <c r="AC90" s="84"/>
      <c r="AD90" s="85"/>
      <c r="AE90" s="85"/>
      <c r="AF90" s="85"/>
      <c r="AG90" s="85"/>
      <c r="AH90" s="85"/>
      <c r="AI90" s="85"/>
      <c r="AJ90" s="85"/>
      <c r="AK90" s="97">
        <v>140.89182504565986</v>
      </c>
      <c r="AL90" s="98">
        <f t="shared" si="3"/>
        <v>110.37138724380139</v>
      </c>
      <c r="AM90" s="198">
        <v>127.65249088918426</v>
      </c>
      <c r="AN90" s="198">
        <v>132.99612915025529</v>
      </c>
    </row>
    <row r="91" spans="1:40" x14ac:dyDescent="0.55000000000000004">
      <c r="A91" s="79">
        <f t="shared" si="2"/>
        <v>1770</v>
      </c>
      <c r="K91" s="80"/>
      <c r="L91" s="80"/>
      <c r="M91" s="80"/>
      <c r="N91" s="80"/>
      <c r="O91" s="81"/>
      <c r="P91" s="81"/>
      <c r="Q91" s="81"/>
      <c r="R91" s="82"/>
      <c r="S91" s="82"/>
      <c r="U91" s="84"/>
      <c r="V91" s="84"/>
      <c r="W91" s="84"/>
      <c r="X91" s="84"/>
      <c r="Y91" s="84"/>
      <c r="Z91" s="84"/>
      <c r="AA91" s="84"/>
      <c r="AB91" s="84"/>
      <c r="AC91" s="84"/>
      <c r="AD91" s="85"/>
      <c r="AE91" s="85"/>
      <c r="AF91" s="85"/>
      <c r="AG91" s="85"/>
      <c r="AH91" s="85"/>
      <c r="AI91" s="85"/>
      <c r="AJ91" s="85"/>
      <c r="AK91" s="97">
        <v>140.37886019970784</v>
      </c>
      <c r="AL91" s="98">
        <f t="shared" si="3"/>
        <v>112.24105437208758</v>
      </c>
      <c r="AM91" s="198">
        <v>125.06908544741688</v>
      </c>
      <c r="AN91" s="198">
        <v>130.30458023187944</v>
      </c>
    </row>
    <row r="92" spans="1:40" x14ac:dyDescent="0.55000000000000004">
      <c r="A92" s="79">
        <f t="shared" si="2"/>
        <v>1771</v>
      </c>
      <c r="K92" s="80"/>
      <c r="L92" s="80"/>
      <c r="M92" s="80"/>
      <c r="N92" s="80"/>
      <c r="O92" s="81"/>
      <c r="P92" s="81"/>
      <c r="Q92" s="81"/>
      <c r="R92" s="82"/>
      <c r="S92" s="82"/>
      <c r="U92" s="84"/>
      <c r="V92" s="84"/>
      <c r="W92" s="84"/>
      <c r="X92" s="84"/>
      <c r="Y92" s="84"/>
      <c r="Z92" s="84"/>
      <c r="AA92" s="84"/>
      <c r="AB92" s="84"/>
      <c r="AC92" s="84"/>
      <c r="AD92" s="85"/>
      <c r="AE92" s="85"/>
      <c r="AF92" s="85"/>
      <c r="AG92" s="85"/>
      <c r="AH92" s="85"/>
      <c r="AI92" s="85"/>
      <c r="AJ92" s="85"/>
      <c r="AK92" s="97">
        <v>139.19427567700973</v>
      </c>
      <c r="AL92" s="98">
        <f t="shared" si="3"/>
        <v>104.54291158863823</v>
      </c>
      <c r="AM92" s="198">
        <v>133.14558927220219</v>
      </c>
      <c r="AN92" s="198">
        <v>138.71917314958557</v>
      </c>
    </row>
    <row r="93" spans="1:40" x14ac:dyDescent="0.55000000000000004">
      <c r="A93" s="79">
        <f t="shared" si="2"/>
        <v>1772</v>
      </c>
      <c r="K93" s="80"/>
      <c r="L93" s="80"/>
      <c r="M93" s="80"/>
      <c r="N93" s="80"/>
      <c r="O93" s="81"/>
      <c r="P93" s="81"/>
      <c r="Q93" s="81"/>
      <c r="R93" s="82"/>
      <c r="S93" s="82"/>
      <c r="U93" s="84"/>
      <c r="V93" s="84"/>
      <c r="W93" s="84"/>
      <c r="X93" s="84"/>
      <c r="Y93" s="84"/>
      <c r="Z93" s="84"/>
      <c r="AA93" s="84"/>
      <c r="AB93" s="84"/>
      <c r="AC93" s="84"/>
      <c r="AD93" s="85"/>
      <c r="AE93" s="85"/>
      <c r="AF93" s="85"/>
      <c r="AG93" s="85"/>
      <c r="AH93" s="85"/>
      <c r="AI93" s="85"/>
      <c r="AJ93" s="85"/>
      <c r="AK93" s="97">
        <v>138.86301348885064</v>
      </c>
      <c r="AL93" s="98">
        <f t="shared" si="3"/>
        <v>103.70605315327121</v>
      </c>
      <c r="AM93" s="198">
        <v>133.90058657773776</v>
      </c>
      <c r="AN93" s="198">
        <v>139.50577526330594</v>
      </c>
    </row>
    <row r="94" spans="1:40" x14ac:dyDescent="0.55000000000000004">
      <c r="A94" s="79">
        <f t="shared" si="2"/>
        <v>1773</v>
      </c>
      <c r="K94" s="80"/>
      <c r="L94" s="80"/>
      <c r="M94" s="80"/>
      <c r="N94" s="80"/>
      <c r="O94" s="81"/>
      <c r="P94" s="81"/>
      <c r="Q94" s="81"/>
      <c r="R94" s="82"/>
      <c r="S94" s="82"/>
      <c r="U94" s="84"/>
      <c r="V94" s="84"/>
      <c r="W94" s="84"/>
      <c r="X94" s="84"/>
      <c r="Y94" s="84"/>
      <c r="Z94" s="84"/>
      <c r="AA94" s="84"/>
      <c r="AB94" s="84"/>
      <c r="AC94" s="84"/>
      <c r="AD94" s="85"/>
      <c r="AE94" s="85"/>
      <c r="AF94" s="85"/>
      <c r="AG94" s="85"/>
      <c r="AH94" s="85"/>
      <c r="AI94" s="85"/>
      <c r="AJ94" s="85"/>
      <c r="AK94" s="97">
        <v>138.6758043260327</v>
      </c>
      <c r="AL94" s="98">
        <f t="shared" si="3"/>
        <v>101.70043947624042</v>
      </c>
      <c r="AM94" s="198">
        <v>136.35713379432406</v>
      </c>
      <c r="AN94" s="198">
        <v>142.06515556685545</v>
      </c>
    </row>
    <row r="95" spans="1:40" x14ac:dyDescent="0.55000000000000004">
      <c r="A95" s="79">
        <f t="shared" si="2"/>
        <v>1774</v>
      </c>
      <c r="K95" s="80"/>
      <c r="L95" s="80"/>
      <c r="M95" s="80"/>
      <c r="N95" s="80"/>
      <c r="O95" s="81"/>
      <c r="P95" s="81"/>
      <c r="Q95" s="81"/>
      <c r="R95" s="82"/>
      <c r="S95" s="82"/>
      <c r="U95" s="84"/>
      <c r="V95" s="84"/>
      <c r="W95" s="84"/>
      <c r="X95" s="84"/>
      <c r="Y95" s="84"/>
      <c r="Z95" s="84"/>
      <c r="AA95" s="84"/>
      <c r="AB95" s="84"/>
      <c r="AC95" s="84"/>
      <c r="AD95" s="85"/>
      <c r="AE95" s="85"/>
      <c r="AF95" s="85"/>
      <c r="AG95" s="85"/>
      <c r="AH95" s="85"/>
      <c r="AI95" s="85"/>
      <c r="AJ95" s="85"/>
      <c r="AK95" s="97">
        <v>137.92691689655084</v>
      </c>
      <c r="AL95" s="98">
        <f t="shared" si="3"/>
        <v>101.63057726355626</v>
      </c>
      <c r="AM95" s="198">
        <v>135.71399534499159</v>
      </c>
      <c r="AN95" s="198">
        <v>141.39509481306123</v>
      </c>
    </row>
    <row r="96" spans="1:40" x14ac:dyDescent="0.55000000000000004">
      <c r="A96" s="79">
        <f t="shared" si="2"/>
        <v>1775</v>
      </c>
      <c r="K96" s="80"/>
      <c r="L96" s="80"/>
      <c r="M96" s="80"/>
      <c r="N96" s="80"/>
      <c r="O96" s="81"/>
      <c r="P96" s="81"/>
      <c r="Q96" s="81"/>
      <c r="R96" s="82"/>
      <c r="S96" s="82"/>
      <c r="U96" s="84"/>
      <c r="V96" s="84"/>
      <c r="W96" s="84"/>
      <c r="X96" s="84"/>
      <c r="Y96" s="84"/>
      <c r="Z96" s="84"/>
      <c r="AA96" s="84"/>
      <c r="AB96" s="84"/>
      <c r="AC96" s="84"/>
      <c r="AD96" s="85"/>
      <c r="AE96" s="85"/>
      <c r="AF96" s="85"/>
      <c r="AG96" s="85"/>
      <c r="AH96" s="85"/>
      <c r="AI96" s="85"/>
      <c r="AJ96" s="85"/>
      <c r="AK96" s="97">
        <v>138.60971705357983</v>
      </c>
      <c r="AL96" s="98">
        <f t="shared" si="3"/>
        <v>98.332795737728944</v>
      </c>
      <c r="AM96" s="198">
        <v>140.95980492945262</v>
      </c>
      <c r="AN96" s="198">
        <v>146.86049830133533</v>
      </c>
    </row>
    <row r="97" spans="1:40" x14ac:dyDescent="0.55000000000000004">
      <c r="A97" s="79">
        <f t="shared" si="2"/>
        <v>1776</v>
      </c>
      <c r="K97" s="80"/>
      <c r="L97" s="80"/>
      <c r="M97" s="80"/>
      <c r="N97" s="80"/>
      <c r="O97" s="81"/>
      <c r="P97" s="81"/>
      <c r="Q97" s="81"/>
      <c r="R97" s="82"/>
      <c r="S97" s="82"/>
      <c r="U97" s="84"/>
      <c r="V97" s="84"/>
      <c r="W97" s="84"/>
      <c r="X97" s="84"/>
      <c r="Y97" s="84"/>
      <c r="Z97" s="84"/>
      <c r="AA97" s="84"/>
      <c r="AB97" s="84"/>
      <c r="AC97" s="84"/>
      <c r="AD97" s="85"/>
      <c r="AE97" s="85"/>
      <c r="AF97" s="85"/>
      <c r="AG97" s="85"/>
      <c r="AH97" s="85"/>
      <c r="AI97" s="85"/>
      <c r="AJ97" s="85"/>
      <c r="AK97" s="97">
        <v>142.82430696913789</v>
      </c>
      <c r="AL97" s="98">
        <f t="shared" si="3"/>
        <v>100.05048481181025</v>
      </c>
      <c r="AM97" s="198">
        <v>142.75223877003992</v>
      </c>
      <c r="AN97" s="198">
        <v>148.72796489674224</v>
      </c>
    </row>
    <row r="98" spans="1:40" x14ac:dyDescent="0.55000000000000004">
      <c r="A98" s="79">
        <f t="shared" si="2"/>
        <v>1777</v>
      </c>
      <c r="K98" s="80"/>
      <c r="L98" s="80"/>
      <c r="M98" s="80"/>
      <c r="N98" s="80"/>
      <c r="O98" s="81"/>
      <c r="P98" s="81"/>
      <c r="Q98" s="81"/>
      <c r="R98" s="82"/>
      <c r="S98" s="82"/>
      <c r="U98" s="84"/>
      <c r="V98" s="84"/>
      <c r="W98" s="84"/>
      <c r="X98" s="84"/>
      <c r="Y98" s="84"/>
      <c r="Z98" s="84"/>
      <c r="AA98" s="84"/>
      <c r="AB98" s="84"/>
      <c r="AC98" s="84"/>
      <c r="AD98" s="85"/>
      <c r="AE98" s="85"/>
      <c r="AF98" s="85"/>
      <c r="AG98" s="85"/>
      <c r="AH98" s="85"/>
      <c r="AI98" s="85"/>
      <c r="AJ98" s="85"/>
      <c r="AK98" s="97">
        <v>149.39377290480567</v>
      </c>
      <c r="AL98" s="98">
        <f t="shared" si="3"/>
        <v>99.04382130935133</v>
      </c>
      <c r="AM98" s="198">
        <v>150.83603492861243</v>
      </c>
      <c r="AN98" s="198">
        <v>157.15015541132576</v>
      </c>
    </row>
    <row r="99" spans="1:40" x14ac:dyDescent="0.55000000000000004">
      <c r="A99" s="79">
        <f t="shared" si="2"/>
        <v>1778</v>
      </c>
      <c r="K99" s="80"/>
      <c r="L99" s="80"/>
      <c r="M99" s="80"/>
      <c r="N99" s="80"/>
      <c r="O99" s="81"/>
      <c r="P99" s="81"/>
      <c r="Q99" s="81"/>
      <c r="R99" s="82"/>
      <c r="S99" s="82"/>
      <c r="U99" s="84"/>
      <c r="V99" s="84"/>
      <c r="W99" s="84"/>
      <c r="X99" s="84"/>
      <c r="Y99" s="84"/>
      <c r="Z99" s="84"/>
      <c r="AA99" s="84"/>
      <c r="AB99" s="84"/>
      <c r="AC99" s="84"/>
      <c r="AD99" s="85"/>
      <c r="AE99" s="85"/>
      <c r="AF99" s="85"/>
      <c r="AG99" s="85"/>
      <c r="AH99" s="85"/>
      <c r="AI99" s="85"/>
      <c r="AJ99" s="85"/>
      <c r="AK99" s="97">
        <v>159.71752093661411</v>
      </c>
      <c r="AL99" s="98">
        <f t="shared" si="3"/>
        <v>106.45078618242916</v>
      </c>
      <c r="AM99" s="198">
        <v>150.0388364092488</v>
      </c>
      <c r="AN99" s="198">
        <v>156.31958550625654</v>
      </c>
    </row>
    <row r="100" spans="1:40" x14ac:dyDescent="0.55000000000000004">
      <c r="A100" s="79">
        <f t="shared" si="2"/>
        <v>1779</v>
      </c>
      <c r="K100" s="80"/>
      <c r="L100" s="80"/>
      <c r="M100" s="80"/>
      <c r="N100" s="80"/>
      <c r="O100" s="81"/>
      <c r="P100" s="81"/>
      <c r="Q100" s="81"/>
      <c r="R100" s="82"/>
      <c r="S100" s="82"/>
      <c r="U100" s="84"/>
      <c r="V100" s="84"/>
      <c r="W100" s="84"/>
      <c r="X100" s="84"/>
      <c r="Y100" s="84"/>
      <c r="Z100" s="84"/>
      <c r="AA100" s="84"/>
      <c r="AB100" s="84"/>
      <c r="AC100" s="84"/>
      <c r="AD100" s="85"/>
      <c r="AE100" s="85"/>
      <c r="AF100" s="85"/>
      <c r="AG100" s="85"/>
      <c r="AH100" s="85"/>
      <c r="AI100" s="85"/>
      <c r="AJ100" s="85"/>
      <c r="AK100" s="97">
        <v>174.2293796917599</v>
      </c>
      <c r="AL100" s="98">
        <f t="shared" si="3"/>
        <v>120.04252283270132</v>
      </c>
      <c r="AM100" s="198">
        <v>145.13971847674071</v>
      </c>
      <c r="AN100" s="198">
        <v>151.21538646763534</v>
      </c>
    </row>
    <row r="101" spans="1:40" x14ac:dyDescent="0.55000000000000004">
      <c r="A101" s="79">
        <f t="shared" si="2"/>
        <v>1780</v>
      </c>
      <c r="K101" s="80"/>
      <c r="L101" s="80"/>
      <c r="M101" s="80"/>
      <c r="N101" s="80"/>
      <c r="O101" s="81"/>
      <c r="P101" s="81"/>
      <c r="Q101" s="81"/>
      <c r="R101" s="82"/>
      <c r="S101" s="82"/>
      <c r="U101" s="84"/>
      <c r="V101" s="84"/>
      <c r="W101" s="84"/>
      <c r="X101" s="84"/>
      <c r="Y101" s="84"/>
      <c r="Z101" s="84"/>
      <c r="AA101" s="84"/>
      <c r="AB101" s="84"/>
      <c r="AC101" s="84"/>
      <c r="AD101" s="85"/>
      <c r="AE101" s="85"/>
      <c r="AF101" s="85"/>
      <c r="AG101" s="85"/>
      <c r="AH101" s="85"/>
      <c r="AI101" s="85"/>
      <c r="AJ101" s="85"/>
      <c r="AK101" s="97">
        <v>192.57999034180051</v>
      </c>
      <c r="AL101" s="98">
        <f t="shared" si="3"/>
        <v>127.4121498848173</v>
      </c>
      <c r="AM101" s="198">
        <v>151.14727325133123</v>
      </c>
      <c r="AN101" s="198">
        <v>157.4744224262229</v>
      </c>
    </row>
    <row r="102" spans="1:40" x14ac:dyDescent="0.55000000000000004">
      <c r="A102" s="79">
        <f t="shared" si="2"/>
        <v>1781</v>
      </c>
      <c r="K102" s="80"/>
      <c r="L102" s="80"/>
      <c r="M102" s="80"/>
      <c r="N102" s="80"/>
      <c r="O102" s="81"/>
      <c r="P102" s="81"/>
      <c r="Q102" s="81"/>
      <c r="R102" s="82"/>
      <c r="S102" s="82"/>
      <c r="U102" s="84"/>
      <c r="V102" s="84"/>
      <c r="W102" s="84"/>
      <c r="X102" s="84"/>
      <c r="Y102" s="84"/>
      <c r="Z102" s="84"/>
      <c r="AA102" s="84"/>
      <c r="AB102" s="84"/>
      <c r="AC102" s="84"/>
      <c r="AD102" s="85"/>
      <c r="AE102" s="85"/>
      <c r="AF102" s="85"/>
      <c r="AG102" s="85"/>
      <c r="AH102" s="85"/>
      <c r="AI102" s="85"/>
      <c r="AJ102" s="85"/>
      <c r="AK102" s="97">
        <v>214.39947621579051</v>
      </c>
      <c r="AL102" s="98">
        <f t="shared" si="3"/>
        <v>122.92816395137989</v>
      </c>
      <c r="AM102" s="198">
        <v>174.41037865056623</v>
      </c>
      <c r="AN102" s="198">
        <v>181.71134055105989</v>
      </c>
    </row>
    <row r="103" spans="1:40" x14ac:dyDescent="0.55000000000000004">
      <c r="A103" s="79">
        <f t="shared" si="2"/>
        <v>1782</v>
      </c>
      <c r="K103" s="80"/>
      <c r="L103" s="80"/>
      <c r="M103" s="80"/>
      <c r="N103" s="80"/>
      <c r="O103" s="81"/>
      <c r="P103" s="81"/>
      <c r="Q103" s="81"/>
      <c r="R103" s="82"/>
      <c r="S103" s="82"/>
      <c r="U103" s="84"/>
      <c r="V103" s="84"/>
      <c r="W103" s="84"/>
      <c r="X103" s="84"/>
      <c r="Y103" s="84"/>
      <c r="Z103" s="84"/>
      <c r="AA103" s="84"/>
      <c r="AB103" s="84"/>
      <c r="AC103" s="84"/>
      <c r="AD103" s="85"/>
      <c r="AE103" s="85"/>
      <c r="AF103" s="85"/>
      <c r="AG103" s="85"/>
      <c r="AH103" s="85"/>
      <c r="AI103" s="85"/>
      <c r="AJ103" s="85"/>
      <c r="AK103" s="97">
        <v>240.23110962940791</v>
      </c>
      <c r="AL103" s="98">
        <f t="shared" si="3"/>
        <v>138.51160684637358</v>
      </c>
      <c r="AM103" s="198">
        <v>173.43752996516298</v>
      </c>
      <c r="AN103" s="198">
        <v>180.69776761953077</v>
      </c>
    </row>
    <row r="104" spans="1:40" x14ac:dyDescent="0.55000000000000004">
      <c r="A104" s="79">
        <f t="shared" si="2"/>
        <v>1783</v>
      </c>
      <c r="K104" s="80"/>
      <c r="L104" s="80"/>
      <c r="M104" s="80"/>
      <c r="N104" s="80"/>
      <c r="O104" s="81"/>
      <c r="P104" s="81"/>
      <c r="Q104" s="81"/>
      <c r="R104" s="82"/>
      <c r="S104" s="82"/>
      <c r="U104" s="84"/>
      <c r="V104" s="84"/>
      <c r="W104" s="84"/>
      <c r="X104" s="84"/>
      <c r="Y104" s="84"/>
      <c r="Z104" s="84"/>
      <c r="AA104" s="84"/>
      <c r="AB104" s="84"/>
      <c r="AC104" s="84"/>
      <c r="AD104" s="85"/>
      <c r="AE104" s="85"/>
      <c r="AF104" s="85"/>
      <c r="AG104" s="85"/>
      <c r="AH104" s="85"/>
      <c r="AI104" s="85"/>
      <c r="AJ104" s="85"/>
      <c r="AK104" s="97">
        <v>257.51647837495926</v>
      </c>
      <c r="AL104" s="98">
        <f t="shared" si="3"/>
        <v>152.23335053049027</v>
      </c>
      <c r="AM104" s="198">
        <v>169.15904266547835</v>
      </c>
      <c r="AN104" s="198">
        <v>176.24017932248333</v>
      </c>
    </row>
    <row r="105" spans="1:40" x14ac:dyDescent="0.55000000000000004">
      <c r="A105" s="79">
        <f t="shared" si="2"/>
        <v>1784</v>
      </c>
      <c r="K105" s="80"/>
      <c r="L105" s="80"/>
      <c r="M105" s="80"/>
      <c r="N105" s="80"/>
      <c r="O105" s="81"/>
      <c r="P105" s="81"/>
      <c r="Q105" s="81"/>
      <c r="R105" s="82"/>
      <c r="S105" s="82"/>
      <c r="U105" s="84"/>
      <c r="V105" s="84"/>
      <c r="W105" s="84"/>
      <c r="X105" s="84"/>
      <c r="Y105" s="84"/>
      <c r="Z105" s="84"/>
      <c r="AA105" s="84"/>
      <c r="AB105" s="84"/>
      <c r="AC105" s="84"/>
      <c r="AD105" s="85"/>
      <c r="AE105" s="85"/>
      <c r="AF105" s="85"/>
      <c r="AG105" s="85"/>
      <c r="AH105" s="85"/>
      <c r="AI105" s="85"/>
      <c r="AJ105" s="85"/>
      <c r="AK105" s="97">
        <v>264.66114593455421</v>
      </c>
      <c r="AL105" s="98">
        <f t="shared" si="3"/>
        <v>162.07013325116247</v>
      </c>
      <c r="AM105" s="198">
        <v>163.30038152335257</v>
      </c>
      <c r="AN105" s="198">
        <v>170.13626980627848</v>
      </c>
    </row>
    <row r="106" spans="1:40" x14ac:dyDescent="0.55000000000000004">
      <c r="A106" s="79">
        <f t="shared" si="2"/>
        <v>1785</v>
      </c>
      <c r="K106" s="80"/>
      <c r="L106" s="80"/>
      <c r="M106" s="80"/>
      <c r="N106" s="80"/>
      <c r="O106" s="81"/>
      <c r="P106" s="81"/>
      <c r="Q106" s="81"/>
      <c r="R106" s="82"/>
      <c r="S106" s="82"/>
      <c r="U106" s="84"/>
      <c r="V106" s="84"/>
      <c r="W106" s="84"/>
      <c r="X106" s="84"/>
      <c r="Y106" s="84"/>
      <c r="Z106" s="84"/>
      <c r="AA106" s="84"/>
      <c r="AB106" s="84"/>
      <c r="AC106" s="84"/>
      <c r="AD106" s="85"/>
      <c r="AE106" s="85"/>
      <c r="AF106" s="85"/>
      <c r="AG106" s="85"/>
      <c r="AH106" s="85"/>
      <c r="AI106" s="85"/>
      <c r="AJ106" s="85"/>
      <c r="AK106" s="97">
        <v>266.66100586548043</v>
      </c>
      <c r="AL106" s="98">
        <f t="shared" si="3"/>
        <v>163.88115623011441</v>
      </c>
      <c r="AM106" s="198">
        <v>162.71608768188531</v>
      </c>
      <c r="AN106" s="198">
        <v>169.52751694403361</v>
      </c>
    </row>
    <row r="107" spans="1:40" x14ac:dyDescent="0.55000000000000004">
      <c r="A107" s="79">
        <f t="shared" si="2"/>
        <v>1786</v>
      </c>
      <c r="K107" s="80"/>
      <c r="L107" s="80"/>
      <c r="M107" s="80"/>
      <c r="N107" s="80"/>
      <c r="O107" s="81"/>
      <c r="P107" s="81"/>
      <c r="Q107" s="81"/>
      <c r="R107" s="82"/>
      <c r="S107" s="82"/>
      <c r="U107" s="84"/>
      <c r="V107" s="84"/>
      <c r="W107" s="84"/>
      <c r="X107" s="84"/>
      <c r="Y107" s="84"/>
      <c r="Z107" s="84"/>
      <c r="AA107" s="84"/>
      <c r="AB107" s="84"/>
      <c r="AC107" s="84"/>
      <c r="AD107" s="85"/>
      <c r="AE107" s="85"/>
      <c r="AF107" s="85"/>
      <c r="AG107" s="85"/>
      <c r="AH107" s="85"/>
      <c r="AI107" s="85"/>
      <c r="AJ107" s="85"/>
      <c r="AK107" s="97">
        <v>266.84261491963241</v>
      </c>
      <c r="AL107" s="98">
        <f t="shared" si="3"/>
        <v>152.49118818383488</v>
      </c>
      <c r="AM107" s="198">
        <v>174.98887515909564</v>
      </c>
      <c r="AN107" s="198">
        <v>182.31405339924191</v>
      </c>
    </row>
    <row r="108" spans="1:40" x14ac:dyDescent="0.55000000000000004">
      <c r="A108" s="79">
        <f t="shared" si="2"/>
        <v>1787</v>
      </c>
      <c r="K108" s="80"/>
      <c r="L108" s="80"/>
      <c r="M108" s="80"/>
      <c r="N108" s="80"/>
      <c r="O108" s="81"/>
      <c r="P108" s="81"/>
      <c r="Q108" s="81"/>
      <c r="R108" s="82"/>
      <c r="S108" s="82"/>
      <c r="U108" s="84"/>
      <c r="V108" s="84"/>
      <c r="W108" s="84"/>
      <c r="X108" s="84"/>
      <c r="Y108" s="84"/>
      <c r="Z108" s="84"/>
      <c r="AA108" s="84"/>
      <c r="AB108" s="84"/>
      <c r="AC108" s="84"/>
      <c r="AD108" s="85"/>
      <c r="AE108" s="85"/>
      <c r="AF108" s="85"/>
      <c r="AG108" s="85"/>
      <c r="AH108" s="85"/>
      <c r="AI108" s="85"/>
      <c r="AJ108" s="85"/>
      <c r="AK108" s="97">
        <v>269.27957109006485</v>
      </c>
      <c r="AL108" s="98">
        <f t="shared" si="3"/>
        <v>157.35849615412428</v>
      </c>
      <c r="AM108" s="198">
        <v>171.12490121049444</v>
      </c>
      <c r="AN108" s="198">
        <v>178.28833032308586</v>
      </c>
    </row>
    <row r="109" spans="1:40" x14ac:dyDescent="0.55000000000000004">
      <c r="A109" s="79">
        <f t="shared" si="2"/>
        <v>1788</v>
      </c>
      <c r="K109" s="80"/>
      <c r="L109" s="80"/>
      <c r="M109" s="80"/>
      <c r="N109" s="80"/>
      <c r="O109" s="81"/>
      <c r="P109" s="81"/>
      <c r="Q109" s="81"/>
      <c r="R109" s="82"/>
      <c r="S109" s="82"/>
      <c r="U109" s="84"/>
      <c r="V109" s="84"/>
      <c r="W109" s="84"/>
      <c r="X109" s="84"/>
      <c r="Y109" s="84"/>
      <c r="Z109" s="84"/>
      <c r="AA109" s="84"/>
      <c r="AB109" s="84"/>
      <c r="AC109" s="84"/>
      <c r="AD109" s="85"/>
      <c r="AE109" s="85"/>
      <c r="AF109" s="85"/>
      <c r="AG109" s="85"/>
      <c r="AH109" s="85"/>
      <c r="AI109" s="85"/>
      <c r="AJ109" s="85"/>
      <c r="AK109" s="97">
        <v>268.42299012683856</v>
      </c>
      <c r="AL109" s="98">
        <f t="shared" si="3"/>
        <v>162.50945654302231</v>
      </c>
      <c r="AM109" s="198">
        <v>165.17376639911228</v>
      </c>
      <c r="AN109" s="198">
        <v>172.08807611377122</v>
      </c>
    </row>
    <row r="110" spans="1:40" x14ac:dyDescent="0.55000000000000004">
      <c r="A110" s="79">
        <f t="shared" si="2"/>
        <v>1789</v>
      </c>
      <c r="K110" s="80"/>
      <c r="L110" s="80"/>
      <c r="M110" s="80"/>
      <c r="N110" s="80"/>
      <c r="O110" s="81"/>
      <c r="P110" s="81"/>
      <c r="Q110" s="81"/>
      <c r="R110" s="82"/>
      <c r="S110" s="82"/>
      <c r="U110" s="84"/>
      <c r="V110" s="84"/>
      <c r="W110" s="84"/>
      <c r="X110" s="84"/>
      <c r="Y110" s="84"/>
      <c r="Z110" s="84"/>
      <c r="AA110" s="84"/>
      <c r="AB110" s="84"/>
      <c r="AC110" s="84"/>
      <c r="AD110" s="85"/>
      <c r="AE110" s="85"/>
      <c r="AF110" s="85"/>
      <c r="AG110" s="85"/>
      <c r="AH110" s="85"/>
      <c r="AI110" s="85"/>
      <c r="AJ110" s="85"/>
      <c r="AK110" s="97">
        <v>268.00580148372234</v>
      </c>
      <c r="AL110" s="98">
        <f t="shared" si="3"/>
        <v>161.11526193110373</v>
      </c>
      <c r="AM110" s="198">
        <v>166.3441428648313</v>
      </c>
      <c r="AN110" s="198">
        <v>173.30744550096406</v>
      </c>
    </row>
    <row r="111" spans="1:40" x14ac:dyDescent="0.55000000000000004">
      <c r="A111" s="79">
        <f t="shared" si="2"/>
        <v>1790</v>
      </c>
      <c r="K111" s="80"/>
      <c r="L111" s="80"/>
      <c r="M111" s="80"/>
      <c r="N111" s="80"/>
      <c r="O111" s="81"/>
      <c r="P111" s="81"/>
      <c r="Q111" s="81"/>
      <c r="R111" s="82"/>
      <c r="S111" s="82"/>
      <c r="U111" s="84"/>
      <c r="V111" s="84"/>
      <c r="W111" s="84"/>
      <c r="X111" s="84"/>
      <c r="Y111" s="84"/>
      <c r="Z111" s="84"/>
      <c r="AA111" s="84"/>
      <c r="AB111" s="84"/>
      <c r="AC111" s="84"/>
      <c r="AD111" s="85"/>
      <c r="AE111" s="85"/>
      <c r="AF111" s="85"/>
      <c r="AG111" s="85"/>
      <c r="AH111" s="85"/>
      <c r="AI111" s="85"/>
      <c r="AJ111" s="85"/>
      <c r="AK111" s="97">
        <v>268.18919212939778</v>
      </c>
      <c r="AL111" s="98">
        <f t="shared" si="3"/>
        <v>146.18066413317771</v>
      </c>
      <c r="AM111" s="198">
        <v>183.46420418849948</v>
      </c>
      <c r="AN111" s="198">
        <v>191.14416667266022</v>
      </c>
    </row>
    <row r="112" spans="1:40" x14ac:dyDescent="0.55000000000000004">
      <c r="A112" s="79">
        <f t="shared" si="2"/>
        <v>1791</v>
      </c>
      <c r="K112" s="80"/>
      <c r="L112" s="80"/>
      <c r="M112" s="80"/>
      <c r="N112" s="80"/>
      <c r="O112" s="81"/>
      <c r="P112" s="81"/>
      <c r="Q112" s="81"/>
      <c r="R112" s="82"/>
      <c r="S112" s="82"/>
      <c r="U112" s="84"/>
      <c r="V112" s="84"/>
      <c r="W112" s="84"/>
      <c r="X112" s="84"/>
      <c r="Y112" s="84"/>
      <c r="Z112" s="84"/>
      <c r="AA112" s="84"/>
      <c r="AB112" s="84"/>
      <c r="AC112" s="84"/>
      <c r="AD112" s="85"/>
      <c r="AE112" s="85"/>
      <c r="AF112" s="85"/>
      <c r="AG112" s="85"/>
      <c r="AH112" s="85"/>
      <c r="AI112" s="85"/>
      <c r="AJ112" s="85"/>
      <c r="AK112" s="97">
        <v>267.1247200147609</v>
      </c>
      <c r="AL112" s="98">
        <f t="shared" si="3"/>
        <v>144.27122139000534</v>
      </c>
      <c r="AM112" s="198">
        <v>185.15454256303016</v>
      </c>
      <c r="AN112" s="198">
        <v>192.90526400182924</v>
      </c>
    </row>
    <row r="113" spans="1:40" x14ac:dyDescent="0.55000000000000004">
      <c r="A113" s="79">
        <f t="shared" si="2"/>
        <v>1792</v>
      </c>
      <c r="K113" s="80"/>
      <c r="L113" s="80"/>
      <c r="M113" s="80"/>
      <c r="N113" s="80"/>
      <c r="O113" s="81"/>
      <c r="P113" s="81"/>
      <c r="Q113" s="81"/>
      <c r="R113" s="82"/>
      <c r="S113" s="82"/>
      <c r="U113" s="84"/>
      <c r="V113" s="84"/>
      <c r="W113" s="84"/>
      <c r="X113" s="84"/>
      <c r="Y113" s="84"/>
      <c r="Z113" s="84"/>
      <c r="AA113" s="84"/>
      <c r="AB113" s="84"/>
      <c r="AC113" s="84"/>
      <c r="AD113" s="85"/>
      <c r="AE113" s="85"/>
      <c r="AF113" s="85"/>
      <c r="AG113" s="85"/>
      <c r="AH113" s="85"/>
      <c r="AI113" s="85"/>
      <c r="AJ113" s="85"/>
      <c r="AK113" s="97">
        <v>263.47895949301113</v>
      </c>
      <c r="AL113" s="98">
        <f t="shared" si="3"/>
        <v>129.26322757880411</v>
      </c>
      <c r="AM113" s="198">
        <v>203.83133272173922</v>
      </c>
      <c r="AN113" s="198">
        <v>212.36387995798952</v>
      </c>
    </row>
    <row r="114" spans="1:40" x14ac:dyDescent="0.55000000000000004">
      <c r="A114" s="79">
        <f t="shared" si="2"/>
        <v>1793</v>
      </c>
      <c r="K114" s="80"/>
      <c r="L114" s="80"/>
      <c r="M114" s="80"/>
      <c r="N114" s="80"/>
      <c r="O114" s="81"/>
      <c r="P114" s="81"/>
      <c r="Q114" s="81"/>
      <c r="R114" s="82"/>
      <c r="S114" s="82"/>
      <c r="U114" s="84"/>
      <c r="V114" s="84"/>
      <c r="W114" s="84"/>
      <c r="X114" s="84"/>
      <c r="Y114" s="84"/>
      <c r="Z114" s="84"/>
      <c r="AA114" s="84"/>
      <c r="AB114" s="84"/>
      <c r="AC114" s="84"/>
      <c r="AD114" s="85"/>
      <c r="AE114" s="85"/>
      <c r="AF114" s="85"/>
      <c r="AG114" s="85"/>
      <c r="AH114" s="85"/>
      <c r="AI114" s="85"/>
      <c r="AJ114" s="85"/>
      <c r="AK114" s="97">
        <v>271.72163938100817</v>
      </c>
      <c r="AL114" s="98">
        <f t="shared" si="3"/>
        <v>136.91272269338739</v>
      </c>
      <c r="AM114" s="198">
        <v>198.4633962685279</v>
      </c>
      <c r="AN114" s="198">
        <v>206.77123726979153</v>
      </c>
    </row>
    <row r="115" spans="1:40" x14ac:dyDescent="0.55000000000000004">
      <c r="A115" s="79">
        <f t="shared" si="2"/>
        <v>1794</v>
      </c>
      <c r="K115" s="80"/>
      <c r="L115" s="80"/>
      <c r="M115" s="80"/>
      <c r="N115" s="80"/>
      <c r="O115" s="81"/>
      <c r="P115" s="81"/>
      <c r="Q115" s="81"/>
      <c r="R115" s="82"/>
      <c r="S115" s="82"/>
      <c r="U115" s="84"/>
      <c r="V115" s="84"/>
      <c r="W115" s="84"/>
      <c r="X115" s="84"/>
      <c r="Y115" s="84"/>
      <c r="Z115" s="84"/>
      <c r="AA115" s="84"/>
      <c r="AB115" s="84"/>
      <c r="AC115" s="84"/>
      <c r="AD115" s="85"/>
      <c r="AE115" s="85"/>
      <c r="AF115" s="85"/>
      <c r="AG115" s="85"/>
      <c r="AH115" s="85"/>
      <c r="AI115" s="85"/>
      <c r="AJ115" s="85"/>
      <c r="AK115" s="97">
        <v>287.60051901557136</v>
      </c>
      <c r="AL115" s="98">
        <f t="shared" si="3"/>
        <v>148.27441064022057</v>
      </c>
      <c r="AM115" s="198">
        <v>193.96503939807772</v>
      </c>
      <c r="AN115" s="198">
        <v>202.08457548090652</v>
      </c>
    </row>
    <row r="116" spans="1:40" x14ac:dyDescent="0.55000000000000004">
      <c r="A116" s="79">
        <f t="shared" si="2"/>
        <v>1795</v>
      </c>
      <c r="K116" s="80"/>
      <c r="L116" s="80"/>
      <c r="M116" s="80"/>
      <c r="N116" s="80"/>
      <c r="O116" s="81"/>
      <c r="P116" s="81"/>
      <c r="Q116" s="81"/>
      <c r="R116" s="82"/>
      <c r="S116" s="82"/>
      <c r="U116" s="84"/>
      <c r="V116" s="84"/>
      <c r="W116" s="84"/>
      <c r="X116" s="84"/>
      <c r="Y116" s="84"/>
      <c r="Z116" s="84"/>
      <c r="AA116" s="84"/>
      <c r="AB116" s="84"/>
      <c r="AC116" s="84"/>
      <c r="AD116" s="85"/>
      <c r="AE116" s="85"/>
      <c r="AF116" s="85"/>
      <c r="AG116" s="85"/>
      <c r="AH116" s="85"/>
      <c r="AI116" s="85"/>
      <c r="AJ116" s="85"/>
      <c r="AK116" s="97">
        <v>339.48658994894339</v>
      </c>
      <c r="AL116" s="98">
        <f t="shared" si="3"/>
        <v>143.61147907889762</v>
      </c>
      <c r="AM116" s="198">
        <v>236.39237763329169</v>
      </c>
      <c r="AN116" s="198">
        <v>246.28795699055925</v>
      </c>
    </row>
    <row r="117" spans="1:40" x14ac:dyDescent="0.55000000000000004">
      <c r="A117" s="79">
        <f t="shared" si="2"/>
        <v>1796</v>
      </c>
      <c r="K117" s="80"/>
      <c r="L117" s="80"/>
      <c r="M117" s="80"/>
      <c r="N117" s="80"/>
      <c r="O117" s="81"/>
      <c r="P117" s="81"/>
      <c r="Q117" s="81"/>
      <c r="R117" s="82"/>
      <c r="S117" s="82"/>
      <c r="U117" s="84"/>
      <c r="V117" s="84"/>
      <c r="W117" s="84"/>
      <c r="X117" s="84"/>
      <c r="Y117" s="84"/>
      <c r="Z117" s="84"/>
      <c r="AA117" s="84"/>
      <c r="AB117" s="84"/>
      <c r="AC117" s="84"/>
      <c r="AD117" s="85"/>
      <c r="AE117" s="85"/>
      <c r="AF117" s="85"/>
      <c r="AG117" s="85"/>
      <c r="AH117" s="85"/>
      <c r="AI117" s="85"/>
      <c r="AJ117" s="85"/>
      <c r="AK117" s="97">
        <v>380.51206069308336</v>
      </c>
      <c r="AL117" s="98">
        <f t="shared" si="3"/>
        <v>153.68306330555174</v>
      </c>
      <c r="AM117" s="198">
        <v>247.59531239727536</v>
      </c>
      <c r="AN117" s="198">
        <v>257.9598558180258</v>
      </c>
    </row>
    <row r="118" spans="1:40" x14ac:dyDescent="0.55000000000000004">
      <c r="A118" s="79">
        <f t="shared" si="2"/>
        <v>1797</v>
      </c>
      <c r="K118" s="80"/>
      <c r="L118" s="80"/>
      <c r="M118" s="80"/>
      <c r="N118" s="80"/>
      <c r="O118" s="81"/>
      <c r="P118" s="81"/>
      <c r="Q118" s="81"/>
      <c r="R118" s="82"/>
      <c r="S118" s="82"/>
      <c r="U118" s="84"/>
      <c r="V118" s="84"/>
      <c r="W118" s="84"/>
      <c r="X118" s="84"/>
      <c r="Y118" s="84"/>
      <c r="Z118" s="84"/>
      <c r="AA118" s="84"/>
      <c r="AB118" s="84"/>
      <c r="AC118" s="84"/>
      <c r="AD118" s="85"/>
      <c r="AE118" s="85"/>
      <c r="AF118" s="85"/>
      <c r="AG118" s="85"/>
      <c r="AH118" s="85"/>
      <c r="AI118" s="85"/>
      <c r="AJ118" s="85"/>
      <c r="AK118" s="97">
        <v>410.00776080303768</v>
      </c>
      <c r="AL118" s="98">
        <f t="shared" si="3"/>
        <v>165.16165493486022</v>
      </c>
      <c r="AM118" s="198">
        <v>248.24633839176821</v>
      </c>
      <c r="AN118" s="198">
        <v>258.63813429610821</v>
      </c>
    </row>
    <row r="119" spans="1:40" x14ac:dyDescent="0.55000000000000004">
      <c r="A119" s="79">
        <f t="shared" si="2"/>
        <v>1798</v>
      </c>
      <c r="K119" s="80"/>
      <c r="L119" s="80"/>
      <c r="M119" s="80"/>
      <c r="N119" s="80"/>
      <c r="O119" s="81"/>
      <c r="P119" s="81"/>
      <c r="Q119" s="81"/>
      <c r="R119" s="82"/>
      <c r="S119" s="82"/>
      <c r="U119" s="84"/>
      <c r="V119" s="84"/>
      <c r="W119" s="84"/>
      <c r="X119" s="84"/>
      <c r="Y119" s="84"/>
      <c r="Z119" s="84"/>
      <c r="AA119" s="84"/>
      <c r="AB119" s="84"/>
      <c r="AC119" s="84"/>
      <c r="AD119" s="85"/>
      <c r="AE119" s="85"/>
      <c r="AF119" s="85"/>
      <c r="AG119" s="85"/>
      <c r="AH119" s="85"/>
      <c r="AI119" s="85"/>
      <c r="AJ119" s="85"/>
      <c r="AK119" s="97">
        <v>450.49368330948408</v>
      </c>
      <c r="AL119" s="98">
        <f t="shared" si="3"/>
        <v>172.35608267959682</v>
      </c>
      <c r="AM119" s="198">
        <v>261.37382348549551</v>
      </c>
      <c r="AN119" s="198">
        <v>272.31514671303813</v>
      </c>
    </row>
    <row r="120" spans="1:40" x14ac:dyDescent="0.55000000000000004">
      <c r="A120" s="79">
        <f t="shared" si="2"/>
        <v>1799</v>
      </c>
      <c r="K120" s="80"/>
      <c r="L120" s="80"/>
      <c r="M120" s="80"/>
      <c r="N120" s="80"/>
      <c r="O120" s="81"/>
      <c r="P120" s="81"/>
      <c r="Q120" s="81"/>
      <c r="R120" s="82"/>
      <c r="S120" s="82"/>
      <c r="U120" s="84"/>
      <c r="V120" s="84"/>
      <c r="W120" s="84"/>
      <c r="X120" s="84"/>
      <c r="Y120" s="84"/>
      <c r="Z120" s="84"/>
      <c r="AA120" s="84"/>
      <c r="AB120" s="84"/>
      <c r="AC120" s="84"/>
      <c r="AD120" s="85"/>
      <c r="AE120" s="85"/>
      <c r="AF120" s="85"/>
      <c r="AG120" s="85"/>
      <c r="AH120" s="85"/>
      <c r="AI120" s="85"/>
      <c r="AJ120" s="85"/>
      <c r="AK120" s="97">
        <v>468.64635479236949</v>
      </c>
      <c r="AL120" s="98">
        <f t="shared" si="3"/>
        <v>162.99433637934638</v>
      </c>
      <c r="AM120" s="198">
        <v>287.52309141690733</v>
      </c>
      <c r="AN120" s="198">
        <v>299.55904450747857</v>
      </c>
    </row>
    <row r="121" spans="1:40" x14ac:dyDescent="0.55000000000000004">
      <c r="A121" s="79">
        <f t="shared" si="2"/>
        <v>1800</v>
      </c>
      <c r="K121" s="80"/>
      <c r="L121" s="80"/>
      <c r="M121" s="80"/>
      <c r="N121" s="80"/>
      <c r="O121" s="81"/>
      <c r="P121" s="81"/>
      <c r="Q121" s="81"/>
      <c r="R121" s="82"/>
      <c r="S121" s="82"/>
      <c r="U121" s="84"/>
      <c r="V121" s="84"/>
      <c r="W121" s="84"/>
      <c r="X121" s="84"/>
      <c r="Y121" s="84"/>
      <c r="Z121" s="84"/>
      <c r="AA121" s="84"/>
      <c r="AB121" s="84"/>
      <c r="AC121" s="84"/>
      <c r="AD121" s="85"/>
      <c r="AE121" s="85"/>
      <c r="AF121" s="85"/>
      <c r="AG121" s="85"/>
      <c r="AH121" s="85"/>
      <c r="AI121" s="85"/>
      <c r="AJ121" s="85"/>
      <c r="AK121" s="97">
        <v>496.60312193349978</v>
      </c>
      <c r="AL121" s="98">
        <f t="shared" si="3"/>
        <v>152.2468741418557</v>
      </c>
      <c r="AM121" s="198">
        <v>326.18280324809223</v>
      </c>
      <c r="AN121" s="198">
        <v>339.83708367300773</v>
      </c>
    </row>
    <row r="122" spans="1:40" x14ac:dyDescent="0.55000000000000004">
      <c r="A122" s="79">
        <f t="shared" si="2"/>
        <v>1801</v>
      </c>
      <c r="K122" s="80"/>
      <c r="L122" s="80"/>
      <c r="M122" s="80"/>
      <c r="N122" s="80"/>
      <c r="O122" s="81"/>
      <c r="P122" s="81"/>
      <c r="Q122" s="81"/>
      <c r="R122" s="82"/>
      <c r="S122" s="82"/>
      <c r="U122" s="84"/>
      <c r="V122" s="84"/>
      <c r="W122" s="84"/>
      <c r="X122" s="84"/>
      <c r="Y122" s="84"/>
      <c r="Z122" s="84"/>
      <c r="AA122" s="84"/>
      <c r="AB122" s="84"/>
      <c r="AC122" s="84"/>
      <c r="AD122" s="85"/>
      <c r="AE122" s="85"/>
      <c r="AF122" s="85"/>
      <c r="AG122" s="85"/>
      <c r="AH122" s="85"/>
      <c r="AI122" s="85"/>
      <c r="AJ122" s="85"/>
      <c r="AK122" s="97">
        <v>543.41329888970654</v>
      </c>
      <c r="AL122" s="98">
        <f t="shared" si="3"/>
        <v>131.94214864022109</v>
      </c>
      <c r="AM122" s="198">
        <v>411.85724538371898</v>
      </c>
      <c r="AN122" s="198">
        <v>367.09645849731743</v>
      </c>
    </row>
    <row r="123" spans="1:40" x14ac:dyDescent="0.55000000000000004">
      <c r="A123" s="79">
        <f t="shared" si="2"/>
        <v>1802</v>
      </c>
      <c r="K123" s="80"/>
      <c r="L123" s="80"/>
      <c r="M123" s="80"/>
      <c r="N123" s="80"/>
      <c r="O123" s="81"/>
      <c r="P123" s="81"/>
      <c r="Q123" s="81"/>
      <c r="R123" s="82"/>
      <c r="S123" s="82"/>
      <c r="U123" s="84"/>
      <c r="V123" s="84"/>
      <c r="W123" s="84"/>
      <c r="X123" s="84"/>
      <c r="Y123" s="84"/>
      <c r="Z123" s="84"/>
      <c r="AA123" s="84"/>
      <c r="AB123" s="84"/>
      <c r="AC123" s="84"/>
      <c r="AD123" s="85"/>
      <c r="AE123" s="85"/>
      <c r="AF123" s="85"/>
      <c r="AG123" s="85"/>
      <c r="AH123" s="85"/>
      <c r="AI123" s="85"/>
      <c r="AJ123" s="85"/>
      <c r="AK123" s="97">
        <v>561.31339073186973</v>
      </c>
      <c r="AL123" s="98">
        <f t="shared" si="3"/>
        <v>155.84310767486997</v>
      </c>
      <c r="AM123" s="198">
        <v>360.1785148579803</v>
      </c>
      <c r="AN123" s="198">
        <v>318.0316849787153</v>
      </c>
    </row>
    <row r="124" spans="1:40" x14ac:dyDescent="0.55000000000000004">
      <c r="A124" s="79">
        <f t="shared" si="2"/>
        <v>1803</v>
      </c>
      <c r="K124" s="80"/>
      <c r="L124" s="80"/>
      <c r="M124" s="80"/>
      <c r="N124" s="80"/>
      <c r="O124" s="81"/>
      <c r="P124" s="81"/>
      <c r="Q124" s="81"/>
      <c r="R124" s="82"/>
      <c r="S124" s="82"/>
      <c r="U124" s="84"/>
      <c r="V124" s="84"/>
      <c r="W124" s="84"/>
      <c r="X124" s="84"/>
      <c r="Y124" s="84"/>
      <c r="Z124" s="84"/>
      <c r="AA124" s="84"/>
      <c r="AB124" s="84"/>
      <c r="AC124" s="84"/>
      <c r="AD124" s="85"/>
      <c r="AE124" s="85"/>
      <c r="AF124" s="85"/>
      <c r="AG124" s="85"/>
      <c r="AH124" s="85"/>
      <c r="AI124" s="85"/>
      <c r="AJ124" s="85"/>
      <c r="AK124" s="97">
        <v>572.81048548631725</v>
      </c>
      <c r="AL124" s="98">
        <f t="shared" si="3"/>
        <v>160.81166078116294</v>
      </c>
      <c r="AM124" s="198">
        <v>356.19959566602199</v>
      </c>
      <c r="AN124" s="198">
        <v>313.73358364622879</v>
      </c>
    </row>
    <row r="125" spans="1:40" x14ac:dyDescent="0.55000000000000004">
      <c r="A125" s="79">
        <f t="shared" si="2"/>
        <v>1804</v>
      </c>
      <c r="K125" s="80"/>
      <c r="L125" s="80"/>
      <c r="M125" s="80"/>
      <c r="N125" s="80"/>
      <c r="O125" s="81"/>
      <c r="P125" s="81"/>
      <c r="Q125" s="81"/>
      <c r="R125" s="82"/>
      <c r="S125" s="82"/>
      <c r="U125" s="84"/>
      <c r="V125" s="84"/>
      <c r="W125" s="84"/>
      <c r="X125" s="84"/>
      <c r="Y125" s="84"/>
      <c r="Z125" s="84"/>
      <c r="AA125" s="84"/>
      <c r="AB125" s="84"/>
      <c r="AC125" s="84"/>
      <c r="AD125" s="85"/>
      <c r="AE125" s="85"/>
      <c r="AF125" s="85"/>
      <c r="AG125" s="85"/>
      <c r="AH125" s="85"/>
      <c r="AI125" s="85"/>
      <c r="AJ125" s="85"/>
      <c r="AK125" s="97">
        <v>595.60629516144434</v>
      </c>
      <c r="AL125" s="98">
        <f t="shared" si="3"/>
        <v>157.44088065198986</v>
      </c>
      <c r="AM125" s="198">
        <v>378.30472790480837</v>
      </c>
      <c r="AN125" s="198">
        <v>333.7357647780625</v>
      </c>
    </row>
    <row r="126" spans="1:40" x14ac:dyDescent="0.55000000000000004">
      <c r="A126" s="79">
        <f t="shared" si="2"/>
        <v>1805</v>
      </c>
      <c r="K126" s="80"/>
      <c r="L126" s="80"/>
      <c r="M126" s="80"/>
      <c r="N126" s="80"/>
      <c r="O126" s="81"/>
      <c r="P126" s="81"/>
      <c r="Q126" s="81"/>
      <c r="R126" s="82"/>
      <c r="S126" s="82"/>
      <c r="U126" s="84"/>
      <c r="V126" s="84"/>
      <c r="W126" s="84"/>
      <c r="X126" s="84"/>
      <c r="Y126" s="84"/>
      <c r="Z126" s="84"/>
      <c r="AA126" s="84"/>
      <c r="AB126" s="84"/>
      <c r="AC126" s="84"/>
      <c r="AD126" s="85"/>
      <c r="AE126" s="85"/>
      <c r="AF126" s="85"/>
      <c r="AG126" s="85"/>
      <c r="AH126" s="85"/>
      <c r="AI126" s="85"/>
      <c r="AJ126" s="85"/>
      <c r="AK126" s="97">
        <v>623.61367291015256</v>
      </c>
      <c r="AL126" s="98">
        <f t="shared" si="3"/>
        <v>151.3908250404989</v>
      </c>
      <c r="AM126" s="198">
        <v>411.92302951207796</v>
      </c>
      <c r="AN126" s="198">
        <v>364.53187595164798</v>
      </c>
    </row>
    <row r="127" spans="1:40" x14ac:dyDescent="0.55000000000000004">
      <c r="A127" s="79">
        <f t="shared" si="2"/>
        <v>1806</v>
      </c>
      <c r="K127" s="80"/>
      <c r="L127" s="80"/>
      <c r="M127" s="80"/>
      <c r="N127" s="80"/>
      <c r="O127" s="81"/>
      <c r="P127" s="81"/>
      <c r="Q127" s="81"/>
      <c r="R127" s="82"/>
      <c r="S127" s="82"/>
      <c r="U127" s="84"/>
      <c r="V127" s="84"/>
      <c r="W127" s="84"/>
      <c r="X127" s="84"/>
      <c r="Y127" s="84"/>
      <c r="Z127" s="84"/>
      <c r="AA127" s="84"/>
      <c r="AB127" s="84"/>
      <c r="AC127" s="84"/>
      <c r="AD127" s="85"/>
      <c r="AE127" s="85"/>
      <c r="AF127" s="85"/>
      <c r="AG127" s="85"/>
      <c r="AH127" s="85"/>
      <c r="AI127" s="85"/>
      <c r="AJ127" s="85"/>
      <c r="AK127" s="97">
        <v>645.21885557804967</v>
      </c>
      <c r="AL127" s="98">
        <f t="shared" si="3"/>
        <v>154.45458523296293</v>
      </c>
      <c r="AM127" s="198">
        <v>417.7401756023429</v>
      </c>
      <c r="AN127" s="198">
        <v>369.43583727787717</v>
      </c>
    </row>
    <row r="128" spans="1:40" x14ac:dyDescent="0.55000000000000004">
      <c r="A128" s="79">
        <f t="shared" si="2"/>
        <v>1807</v>
      </c>
      <c r="K128" s="80"/>
      <c r="L128" s="80"/>
      <c r="M128" s="80"/>
      <c r="N128" s="80"/>
      <c r="O128" s="81"/>
      <c r="P128" s="81"/>
      <c r="Q128" s="81"/>
      <c r="R128" s="82"/>
      <c r="S128" s="82"/>
      <c r="U128" s="84"/>
      <c r="V128" s="84"/>
      <c r="W128" s="84"/>
      <c r="X128" s="84"/>
      <c r="Y128" s="84"/>
      <c r="Z128" s="84"/>
      <c r="AA128" s="84"/>
      <c r="AB128" s="84"/>
      <c r="AC128" s="84"/>
      <c r="AD128" s="85"/>
      <c r="AE128" s="85"/>
      <c r="AF128" s="85"/>
      <c r="AG128" s="85"/>
      <c r="AH128" s="85"/>
      <c r="AI128" s="85"/>
      <c r="AJ128" s="85"/>
      <c r="AK128" s="97">
        <v>658.80576612397931</v>
      </c>
      <c r="AL128" s="98">
        <f t="shared" si="3"/>
        <v>147.83396760422886</v>
      </c>
      <c r="AM128" s="198">
        <v>445.63896701175588</v>
      </c>
      <c r="AN128" s="198">
        <v>395.06666606511885</v>
      </c>
    </row>
    <row r="129" spans="1:40" x14ac:dyDescent="0.55000000000000004">
      <c r="A129" s="79">
        <f t="shared" si="2"/>
        <v>1808</v>
      </c>
      <c r="K129" s="80"/>
      <c r="L129" s="80"/>
      <c r="M129" s="80"/>
      <c r="N129" s="80"/>
      <c r="O129" s="81"/>
      <c r="P129" s="81"/>
      <c r="Q129" s="81"/>
      <c r="R129" s="82"/>
      <c r="S129" s="82"/>
      <c r="U129" s="84"/>
      <c r="V129" s="84"/>
      <c r="W129" s="84"/>
      <c r="X129" s="84"/>
      <c r="Y129" s="84"/>
      <c r="Z129" s="84"/>
      <c r="AA129" s="84"/>
      <c r="AB129" s="84"/>
      <c r="AC129" s="84"/>
      <c r="AD129" s="85"/>
      <c r="AE129" s="85"/>
      <c r="AF129" s="85"/>
      <c r="AG129" s="85"/>
      <c r="AH129" s="85"/>
      <c r="AI129" s="85"/>
      <c r="AJ129" s="85"/>
      <c r="AK129" s="97">
        <v>669.99107681400017</v>
      </c>
      <c r="AL129" s="98">
        <f t="shared" si="3"/>
        <v>153.57769315459416</v>
      </c>
      <c r="AM129" s="198">
        <v>436.25546331105176</v>
      </c>
      <c r="AN129" s="198">
        <v>385.77894479697585</v>
      </c>
    </row>
    <row r="130" spans="1:40" x14ac:dyDescent="0.55000000000000004">
      <c r="A130" s="79">
        <f t="shared" si="2"/>
        <v>1809</v>
      </c>
      <c r="K130" s="80"/>
      <c r="L130" s="80"/>
      <c r="M130" s="80"/>
      <c r="N130" s="80"/>
      <c r="O130" s="81"/>
      <c r="P130" s="81"/>
      <c r="Q130" s="81"/>
      <c r="R130" s="82"/>
      <c r="S130" s="82"/>
      <c r="U130" s="84"/>
      <c r="V130" s="84"/>
      <c r="W130" s="84"/>
      <c r="X130" s="84"/>
      <c r="Y130" s="84"/>
      <c r="Z130" s="84"/>
      <c r="AA130" s="84"/>
      <c r="AB130" s="84"/>
      <c r="AC130" s="84"/>
      <c r="AD130" s="85"/>
      <c r="AE130" s="85"/>
      <c r="AF130" s="85"/>
      <c r="AG130" s="85"/>
      <c r="AH130" s="85"/>
      <c r="AI130" s="85"/>
      <c r="AJ130" s="85"/>
      <c r="AK130" s="97">
        <v>681.84902834207378</v>
      </c>
      <c r="AL130" s="98">
        <f t="shared" si="3"/>
        <v>143.46585692340651</v>
      </c>
      <c r="AM130" s="198">
        <v>475.26919851466755</v>
      </c>
      <c r="AN130" s="198">
        <v>421.76818247377622</v>
      </c>
    </row>
    <row r="131" spans="1:40" x14ac:dyDescent="0.55000000000000004">
      <c r="A131" s="79">
        <f t="shared" si="2"/>
        <v>1810</v>
      </c>
      <c r="K131" s="80"/>
      <c r="L131" s="80"/>
      <c r="M131" s="80"/>
      <c r="N131" s="80"/>
      <c r="O131" s="81"/>
      <c r="P131" s="81"/>
      <c r="Q131" s="81"/>
      <c r="R131" s="82"/>
      <c r="S131" s="82"/>
      <c r="U131" s="84"/>
      <c r="V131" s="84"/>
      <c r="W131" s="84"/>
      <c r="X131" s="84"/>
      <c r="Y131" s="84"/>
      <c r="Z131" s="84"/>
      <c r="AA131" s="84"/>
      <c r="AB131" s="84"/>
      <c r="AC131" s="84"/>
      <c r="AD131" s="85"/>
      <c r="AE131" s="85"/>
      <c r="AF131" s="85"/>
      <c r="AG131" s="85"/>
      <c r="AH131" s="85"/>
      <c r="AI131" s="85"/>
      <c r="AJ131" s="85"/>
      <c r="AK131" s="97">
        <v>688.46514468119358</v>
      </c>
      <c r="AL131" s="98">
        <f t="shared" si="3"/>
        <v>131.92257031081405</v>
      </c>
      <c r="AM131" s="198">
        <v>521.87062688298624</v>
      </c>
      <c r="AN131" s="198">
        <v>464.72611809364798</v>
      </c>
    </row>
    <row r="132" spans="1:40" x14ac:dyDescent="0.55000000000000004">
      <c r="A132" s="79">
        <f t="shared" si="2"/>
        <v>1811</v>
      </c>
      <c r="K132" s="80"/>
      <c r="L132" s="80"/>
      <c r="M132" s="80"/>
      <c r="N132" s="80"/>
      <c r="O132" s="81"/>
      <c r="P132" s="81"/>
      <c r="Q132" s="81"/>
      <c r="R132" s="82"/>
      <c r="S132" s="82"/>
      <c r="U132" s="84"/>
      <c r="V132" s="84"/>
      <c r="W132" s="84"/>
      <c r="X132" s="84"/>
      <c r="Y132" s="84"/>
      <c r="Z132" s="84"/>
      <c r="AA132" s="84"/>
      <c r="AB132" s="84"/>
      <c r="AC132" s="84"/>
      <c r="AD132" s="85"/>
      <c r="AE132" s="85"/>
      <c r="AF132" s="85"/>
      <c r="AG132" s="85"/>
      <c r="AH132" s="85"/>
      <c r="AI132" s="85"/>
      <c r="AJ132" s="85"/>
      <c r="AK132" s="97">
        <v>703.48391211856347</v>
      </c>
      <c r="AL132" s="98">
        <f t="shared" si="3"/>
        <v>140.4929010548687</v>
      </c>
      <c r="AM132" s="198">
        <v>500.7255931342907</v>
      </c>
      <c r="AN132" s="198">
        <v>444.57284176611608</v>
      </c>
    </row>
    <row r="133" spans="1:40" x14ac:dyDescent="0.55000000000000004">
      <c r="A133" s="79">
        <f t="shared" si="2"/>
        <v>1812</v>
      </c>
      <c r="K133" s="80"/>
      <c r="L133" s="80"/>
      <c r="M133" s="80"/>
      <c r="N133" s="80"/>
      <c r="O133" s="81"/>
      <c r="P133" s="81"/>
      <c r="Q133" s="81"/>
      <c r="R133" s="82"/>
      <c r="S133" s="82"/>
      <c r="U133" s="84"/>
      <c r="V133" s="84"/>
      <c r="W133" s="84"/>
      <c r="X133" s="84"/>
      <c r="Y133" s="84"/>
      <c r="Z133" s="84"/>
      <c r="AA133" s="84"/>
      <c r="AB133" s="84"/>
      <c r="AC133" s="84"/>
      <c r="AD133" s="85"/>
      <c r="AE133" s="85"/>
      <c r="AF133" s="85"/>
      <c r="AG133" s="85"/>
      <c r="AH133" s="85"/>
      <c r="AI133" s="85"/>
      <c r="AJ133" s="85"/>
      <c r="AK133" s="97">
        <v>734.69101904060574</v>
      </c>
      <c r="AL133" s="98">
        <f t="shared" si="3"/>
        <v>144.27469633150329</v>
      </c>
      <c r="AM133" s="198">
        <v>509.23068127794858</v>
      </c>
      <c r="AN133" s="198">
        <v>452.17907083709588</v>
      </c>
    </row>
    <row r="134" spans="1:40" x14ac:dyDescent="0.55000000000000004">
      <c r="A134" s="79">
        <f t="shared" si="2"/>
        <v>1813</v>
      </c>
      <c r="K134" s="80"/>
      <c r="L134" s="80"/>
      <c r="M134" s="80"/>
      <c r="N134" s="80"/>
      <c r="O134" s="81"/>
      <c r="P134" s="81"/>
      <c r="Q134" s="81"/>
      <c r="R134" s="82"/>
      <c r="S134" s="82"/>
      <c r="U134" s="84"/>
      <c r="V134" s="84"/>
      <c r="W134" s="84"/>
      <c r="X134" s="84"/>
      <c r="Y134" s="84"/>
      <c r="Z134" s="84"/>
      <c r="AA134" s="84"/>
      <c r="AB134" s="84"/>
      <c r="AC134" s="84"/>
      <c r="AD134" s="85"/>
      <c r="AE134" s="85"/>
      <c r="AF134" s="85"/>
      <c r="AG134" s="85"/>
      <c r="AH134" s="85"/>
      <c r="AI134" s="85"/>
      <c r="AJ134" s="85"/>
      <c r="AK134" s="97">
        <v>816.60836662596148</v>
      </c>
      <c r="AL134" s="98">
        <f t="shared" si="3"/>
        <v>149.43749574653921</v>
      </c>
      <c r="AM134" s="198">
        <v>546.45479874141506</v>
      </c>
      <c r="AN134" s="198">
        <v>486.43709632656532</v>
      </c>
    </row>
    <row r="135" spans="1:40" x14ac:dyDescent="0.55000000000000004">
      <c r="A135" s="79">
        <f t="shared" si="2"/>
        <v>1814</v>
      </c>
      <c r="K135" s="80"/>
      <c r="L135" s="80"/>
      <c r="M135" s="80"/>
      <c r="N135" s="80"/>
      <c r="O135" s="81"/>
      <c r="P135" s="81"/>
      <c r="Q135" s="81"/>
      <c r="R135" s="82"/>
      <c r="S135" s="82"/>
      <c r="U135" s="84"/>
      <c r="V135" s="84"/>
      <c r="W135" s="84"/>
      <c r="X135" s="84"/>
      <c r="Y135" s="84"/>
      <c r="Z135" s="84"/>
      <c r="AA135" s="84"/>
      <c r="AB135" s="84"/>
      <c r="AC135" s="84"/>
      <c r="AD135" s="85"/>
      <c r="AE135" s="85"/>
      <c r="AF135" s="85"/>
      <c r="AG135" s="85"/>
      <c r="AH135" s="85"/>
      <c r="AI135" s="85"/>
      <c r="AJ135" s="85"/>
      <c r="AK135" s="97">
        <v>844.14155632887935</v>
      </c>
      <c r="AL135" s="98">
        <f t="shared" si="3"/>
        <v>161.20083601214824</v>
      </c>
      <c r="AM135" s="198">
        <v>523.65829930637835</v>
      </c>
      <c r="AN135" s="198">
        <v>464.54545232357464</v>
      </c>
    </row>
    <row r="136" spans="1:40" x14ac:dyDescent="0.55000000000000004">
      <c r="A136" s="79">
        <f t="shared" si="2"/>
        <v>1815</v>
      </c>
      <c r="K136" s="80"/>
      <c r="L136" s="80"/>
      <c r="M136" s="80"/>
      <c r="N136" s="80"/>
      <c r="O136" s="81"/>
      <c r="P136" s="81"/>
      <c r="Q136" s="81"/>
      <c r="R136" s="82"/>
      <c r="S136" s="82"/>
      <c r="U136" s="84"/>
      <c r="V136" s="84"/>
      <c r="W136" s="84"/>
      <c r="X136" s="84"/>
      <c r="Y136" s="84"/>
      <c r="Z136" s="84"/>
      <c r="AA136" s="84"/>
      <c r="AB136" s="84"/>
      <c r="AC136" s="84"/>
      <c r="AD136" s="85"/>
      <c r="AE136" s="85"/>
      <c r="AF136" s="85"/>
      <c r="AG136" s="85"/>
      <c r="AH136" s="85"/>
      <c r="AI136" s="85"/>
      <c r="AJ136" s="85"/>
      <c r="AK136" s="97">
        <v>888.71701352409116</v>
      </c>
      <c r="AL136" s="98">
        <f t="shared" si="3"/>
        <v>164.59204193785283</v>
      </c>
      <c r="AM136" s="198">
        <v>539.95138711484947</v>
      </c>
      <c r="AN136" s="198">
        <v>479.36460792013219</v>
      </c>
    </row>
    <row r="137" spans="1:40" x14ac:dyDescent="0.55000000000000004">
      <c r="A137" s="79">
        <f t="shared" si="2"/>
        <v>1816</v>
      </c>
      <c r="K137" s="80"/>
      <c r="L137" s="80"/>
      <c r="M137" s="80"/>
      <c r="N137" s="80"/>
      <c r="O137" s="81"/>
      <c r="P137" s="81"/>
      <c r="Q137" s="81"/>
      <c r="R137" s="82"/>
      <c r="S137" s="82"/>
      <c r="U137" s="84"/>
      <c r="V137" s="84"/>
      <c r="W137" s="84"/>
      <c r="X137" s="84"/>
      <c r="Y137" s="84"/>
      <c r="Z137" s="84"/>
      <c r="AA137" s="84"/>
      <c r="AB137" s="84"/>
      <c r="AC137" s="84"/>
      <c r="AD137" s="85"/>
      <c r="AE137" s="85"/>
      <c r="AF137" s="85"/>
      <c r="AG137" s="85"/>
      <c r="AH137" s="85"/>
      <c r="AI137" s="85"/>
      <c r="AJ137" s="85"/>
      <c r="AK137" s="97">
        <v>885.68294860892183</v>
      </c>
      <c r="AL137" s="98">
        <f t="shared" si="3"/>
        <v>183.39012575882339</v>
      </c>
      <c r="AM137" s="198">
        <v>482.95018335593744</v>
      </c>
      <c r="AN137" s="198">
        <v>426.10407693322236</v>
      </c>
    </row>
    <row r="138" spans="1:40" x14ac:dyDescent="0.55000000000000004">
      <c r="A138" s="79">
        <f t="shared" ref="A138:A201" si="4">A139-1</f>
        <v>1817</v>
      </c>
      <c r="K138" s="80"/>
      <c r="L138" s="80"/>
      <c r="M138" s="80"/>
      <c r="N138" s="80"/>
      <c r="O138" s="81"/>
      <c r="P138" s="81"/>
      <c r="Q138" s="81"/>
      <c r="R138" s="82"/>
      <c r="S138" s="82"/>
      <c r="U138" s="84"/>
      <c r="V138" s="84"/>
      <c r="W138" s="84"/>
      <c r="X138" s="84"/>
      <c r="Y138" s="84"/>
      <c r="Z138" s="84"/>
      <c r="AA138" s="84"/>
      <c r="AB138" s="84"/>
      <c r="AC138" s="84"/>
      <c r="AD138" s="85"/>
      <c r="AE138" s="85"/>
      <c r="AF138" s="85"/>
      <c r="AG138" s="85"/>
      <c r="AH138" s="85"/>
      <c r="AI138" s="85"/>
      <c r="AJ138" s="85"/>
      <c r="AK138" s="97">
        <v>879.00764171579465</v>
      </c>
      <c r="AL138" s="98">
        <f t="shared" si="3"/>
        <v>175.60759111916607</v>
      </c>
      <c r="AM138" s="198">
        <v>500.55218918144959</v>
      </c>
      <c r="AN138" s="198">
        <v>442.24990895064059</v>
      </c>
    </row>
    <row r="139" spans="1:40" x14ac:dyDescent="0.55000000000000004">
      <c r="A139" s="79">
        <f t="shared" si="4"/>
        <v>1818</v>
      </c>
      <c r="K139" s="80"/>
      <c r="L139" s="80"/>
      <c r="M139" s="80"/>
      <c r="N139" s="80"/>
      <c r="O139" s="81"/>
      <c r="P139" s="81"/>
      <c r="Q139" s="81"/>
      <c r="R139" s="82"/>
      <c r="S139" s="82"/>
      <c r="U139" s="84"/>
      <c r="V139" s="84"/>
      <c r="W139" s="84"/>
      <c r="X139" s="84"/>
      <c r="Y139" s="84"/>
      <c r="Z139" s="84"/>
      <c r="AA139" s="84"/>
      <c r="AB139" s="84"/>
      <c r="AC139" s="84"/>
      <c r="AD139" s="85"/>
      <c r="AE139" s="85"/>
      <c r="AF139" s="85"/>
      <c r="AG139" s="85"/>
      <c r="AH139" s="85"/>
      <c r="AI139" s="85"/>
      <c r="AJ139" s="85"/>
      <c r="AK139" s="97">
        <v>877.98344435145918</v>
      </c>
      <c r="AL139" s="98">
        <f t="shared" si="3"/>
        <v>168.95983166631251</v>
      </c>
      <c r="AM139" s="198">
        <v>519.64034036529699</v>
      </c>
      <c r="AN139" s="198">
        <v>459.45460272073893</v>
      </c>
    </row>
    <row r="140" spans="1:40" x14ac:dyDescent="0.55000000000000004">
      <c r="A140" s="79">
        <f t="shared" si="4"/>
        <v>1819</v>
      </c>
      <c r="K140" s="80"/>
      <c r="L140" s="80"/>
      <c r="M140" s="80"/>
      <c r="N140" s="80"/>
      <c r="O140" s="81"/>
      <c r="P140" s="81"/>
      <c r="Q140" s="81"/>
      <c r="R140" s="82"/>
      <c r="S140" s="82"/>
      <c r="U140" s="84"/>
      <c r="V140" s="84"/>
      <c r="W140" s="84"/>
      <c r="X140" s="84"/>
      <c r="Y140" s="84"/>
      <c r="Z140" s="84"/>
      <c r="AA140" s="84"/>
      <c r="AB140" s="84"/>
      <c r="AC140" s="84"/>
      <c r="AD140" s="85"/>
      <c r="AE140" s="85"/>
      <c r="AF140" s="85"/>
      <c r="AG140" s="85"/>
      <c r="AH140" s="85"/>
      <c r="AI140" s="85"/>
      <c r="AJ140" s="85"/>
      <c r="AK140" s="97">
        <v>873.12987212608357</v>
      </c>
      <c r="AL140" s="98">
        <f t="shared" si="3"/>
        <v>179.14017209047174</v>
      </c>
      <c r="AM140" s="198">
        <v>487.40037588281649</v>
      </c>
      <c r="AN140" s="198">
        <v>429.02184939146696</v>
      </c>
    </row>
    <row r="141" spans="1:40" x14ac:dyDescent="0.55000000000000004">
      <c r="A141" s="79">
        <f t="shared" si="4"/>
        <v>1820</v>
      </c>
      <c r="K141" s="80"/>
      <c r="L141" s="80"/>
      <c r="M141" s="80"/>
      <c r="N141" s="80"/>
      <c r="O141" s="81"/>
      <c r="P141" s="81"/>
      <c r="Q141" s="81"/>
      <c r="R141" s="82"/>
      <c r="S141" s="82"/>
      <c r="U141" s="84"/>
      <c r="V141" s="84"/>
      <c r="W141" s="84"/>
      <c r="X141" s="84"/>
      <c r="Y141" s="84"/>
      <c r="Z141" s="84"/>
      <c r="AA141" s="84"/>
      <c r="AB141" s="84"/>
      <c r="AC141" s="84"/>
      <c r="AD141" s="85"/>
      <c r="AE141" s="85"/>
      <c r="AF141" s="85"/>
      <c r="AG141" s="85"/>
      <c r="AH141" s="85"/>
      <c r="AI141" s="85"/>
      <c r="AJ141" s="85"/>
      <c r="AK141" s="97">
        <v>873.25408675562198</v>
      </c>
      <c r="AL141" s="98">
        <f t="shared" si="3"/>
        <v>176.57316165776948</v>
      </c>
      <c r="AM141" s="198">
        <v>494.55652181623464</v>
      </c>
      <c r="AN141" s="198">
        <v>435.17722914322911</v>
      </c>
    </row>
    <row r="142" spans="1:40" x14ac:dyDescent="0.55000000000000004">
      <c r="A142" s="79">
        <f t="shared" si="4"/>
        <v>1821</v>
      </c>
      <c r="K142" s="80"/>
      <c r="L142" s="80"/>
      <c r="M142" s="80"/>
      <c r="N142" s="80"/>
      <c r="O142" s="81"/>
      <c r="P142" s="81"/>
      <c r="Q142" s="81"/>
      <c r="R142" s="82"/>
      <c r="S142" s="82"/>
      <c r="U142" s="84"/>
      <c r="V142" s="84"/>
      <c r="W142" s="84"/>
      <c r="X142" s="84"/>
      <c r="Y142" s="84"/>
      <c r="Z142" s="84"/>
      <c r="AA142" s="84"/>
      <c r="AB142" s="84"/>
      <c r="AC142" s="84"/>
      <c r="AD142" s="85"/>
      <c r="AE142" s="85"/>
      <c r="AF142" s="85"/>
      <c r="AG142" s="85"/>
      <c r="AH142" s="85"/>
      <c r="AI142" s="85"/>
      <c r="AJ142" s="85"/>
      <c r="AK142" s="97">
        <v>867.83761948552421</v>
      </c>
      <c r="AL142" s="98">
        <f t="shared" si="3"/>
        <v>182.59562739502755</v>
      </c>
      <c r="AM142" s="198">
        <v>475.27842362185567</v>
      </c>
      <c r="AN142" s="198">
        <v>416.91961108363591</v>
      </c>
    </row>
    <row r="143" spans="1:40" x14ac:dyDescent="0.55000000000000004">
      <c r="A143" s="79">
        <f t="shared" si="4"/>
        <v>1822</v>
      </c>
      <c r="K143" s="80"/>
      <c r="L143" s="80"/>
      <c r="M143" s="80"/>
      <c r="N143" s="80"/>
      <c r="O143" s="81"/>
      <c r="P143" s="81"/>
      <c r="Q143" s="81"/>
      <c r="R143" s="82"/>
      <c r="S143" s="82"/>
      <c r="U143" s="84"/>
      <c r="V143" s="84"/>
      <c r="W143" s="84"/>
      <c r="X143" s="84"/>
      <c r="Y143" s="84"/>
      <c r="Z143" s="84"/>
      <c r="AA143" s="84"/>
      <c r="AB143" s="84"/>
      <c r="AC143" s="84"/>
      <c r="AD143" s="85"/>
      <c r="AE143" s="85"/>
      <c r="AF143" s="85"/>
      <c r="AG143" s="85"/>
      <c r="AH143" s="85"/>
      <c r="AI143" s="85"/>
      <c r="AJ143" s="85"/>
      <c r="AK143" s="97">
        <v>879.18324715604854</v>
      </c>
      <c r="AL143" s="98">
        <f t="shared" si="3"/>
        <v>193.74370197770097</v>
      </c>
      <c r="AM143" s="198">
        <v>453.78674928862392</v>
      </c>
      <c r="AN143" s="198">
        <v>397.15200336558314</v>
      </c>
    </row>
    <row r="144" spans="1:40" x14ac:dyDescent="0.55000000000000004">
      <c r="A144" s="79">
        <f t="shared" si="4"/>
        <v>1823</v>
      </c>
      <c r="K144" s="80"/>
      <c r="L144" s="80"/>
      <c r="M144" s="80"/>
      <c r="N144" s="80"/>
      <c r="O144" s="81"/>
      <c r="P144" s="81"/>
      <c r="Q144" s="81"/>
      <c r="R144" s="82"/>
      <c r="S144" s="82"/>
      <c r="U144" s="84"/>
      <c r="V144" s="84"/>
      <c r="W144" s="84"/>
      <c r="X144" s="84"/>
      <c r="Y144" s="84"/>
      <c r="Z144" s="84"/>
      <c r="AA144" s="84"/>
      <c r="AB144" s="84"/>
      <c r="AC144" s="84"/>
      <c r="AD144" s="85"/>
      <c r="AE144" s="85"/>
      <c r="AF144" s="85"/>
      <c r="AG144" s="85"/>
      <c r="AH144" s="85"/>
      <c r="AI144" s="85"/>
      <c r="AJ144" s="85"/>
      <c r="AK144" s="97">
        <v>882.57110211469194</v>
      </c>
      <c r="AL144" s="98">
        <f t="shared" si="3"/>
        <v>186.59119020282989</v>
      </c>
      <c r="AM144" s="198">
        <v>472.99719839683331</v>
      </c>
      <c r="AN144" s="198">
        <v>415.14648576145282</v>
      </c>
    </row>
    <row r="145" spans="1:40" x14ac:dyDescent="0.55000000000000004">
      <c r="A145" s="79">
        <f t="shared" si="4"/>
        <v>1824</v>
      </c>
      <c r="K145" s="80"/>
      <c r="L145" s="80"/>
      <c r="M145" s="80"/>
      <c r="N145" s="80"/>
      <c r="O145" s="81"/>
      <c r="P145" s="81"/>
      <c r="Q145" s="81"/>
      <c r="R145" s="82"/>
      <c r="S145" s="82"/>
      <c r="U145" s="84"/>
      <c r="V145" s="84"/>
      <c r="W145" s="84"/>
      <c r="X145" s="84"/>
      <c r="Y145" s="84"/>
      <c r="Z145" s="84"/>
      <c r="AA145" s="84"/>
      <c r="AB145" s="84"/>
      <c r="AC145" s="84"/>
      <c r="AD145" s="85"/>
      <c r="AE145" s="85"/>
      <c r="AF145" s="85"/>
      <c r="AG145" s="85"/>
      <c r="AH145" s="85"/>
      <c r="AI145" s="85"/>
      <c r="AJ145" s="85"/>
      <c r="AK145" s="97">
        <v>872.84510914581028</v>
      </c>
      <c r="AL145" s="98">
        <f t="shared" si="3"/>
        <v>172.27609774889555</v>
      </c>
      <c r="AM145" s="198">
        <v>506.65479457170142</v>
      </c>
      <c r="AN145" s="198">
        <v>446.39733092137834</v>
      </c>
    </row>
    <row r="146" spans="1:40" x14ac:dyDescent="0.55000000000000004">
      <c r="A146" s="79">
        <f t="shared" si="4"/>
        <v>1825</v>
      </c>
      <c r="K146" s="80"/>
      <c r="L146" s="80"/>
      <c r="M146" s="80"/>
      <c r="N146" s="80"/>
      <c r="O146" s="81"/>
      <c r="P146" s="81"/>
      <c r="Q146" s="81"/>
      <c r="R146" s="82"/>
      <c r="S146" s="82"/>
      <c r="U146" s="84"/>
      <c r="V146" s="84"/>
      <c r="W146" s="84"/>
      <c r="X146" s="84"/>
      <c r="Y146" s="84"/>
      <c r="Z146" s="84"/>
      <c r="AA146" s="84"/>
      <c r="AB146" s="84"/>
      <c r="AC146" s="84"/>
      <c r="AD146" s="85"/>
      <c r="AE146" s="85"/>
      <c r="AF146" s="85"/>
      <c r="AG146" s="85"/>
      <c r="AH146" s="85"/>
      <c r="AI146" s="85"/>
      <c r="AJ146" s="85"/>
      <c r="AK146" s="97">
        <v>859.90316565848934</v>
      </c>
      <c r="AL146" s="98">
        <f t="shared" si="3"/>
        <v>154.42869432414039</v>
      </c>
      <c r="AM146" s="198">
        <v>556.82861881457268</v>
      </c>
      <c r="AN146" s="198">
        <v>493.19541960492944</v>
      </c>
    </row>
    <row r="147" spans="1:40" x14ac:dyDescent="0.55000000000000004">
      <c r="A147" s="79">
        <f t="shared" si="4"/>
        <v>1826</v>
      </c>
      <c r="K147" s="80"/>
      <c r="L147" s="80"/>
      <c r="M147" s="80"/>
      <c r="N147" s="80"/>
      <c r="O147" s="81"/>
      <c r="P147" s="81"/>
      <c r="Q147" s="81"/>
      <c r="R147" s="82"/>
      <c r="S147" s="82"/>
      <c r="U147" s="84"/>
      <c r="V147" s="84"/>
      <c r="W147" s="84"/>
      <c r="X147" s="84"/>
      <c r="Y147" s="84"/>
      <c r="Z147" s="84"/>
      <c r="AA147" s="84"/>
      <c r="AB147" s="84"/>
      <c r="AC147" s="84"/>
      <c r="AD147" s="85"/>
      <c r="AE147" s="85"/>
      <c r="AF147" s="85"/>
      <c r="AG147" s="85"/>
      <c r="AH147" s="85"/>
      <c r="AI147" s="85"/>
      <c r="AJ147" s="85"/>
      <c r="AK147" s="97">
        <v>860.18745731426384</v>
      </c>
      <c r="AL147" s="98">
        <f t="shared" si="3"/>
        <v>174.96913790030067</v>
      </c>
      <c r="AM147" s="198">
        <v>491.62238988935758</v>
      </c>
      <c r="AN147" s="198">
        <v>432.45683443330535</v>
      </c>
    </row>
    <row r="148" spans="1:40" x14ac:dyDescent="0.55000000000000004">
      <c r="A148" s="79">
        <f t="shared" si="4"/>
        <v>1827</v>
      </c>
      <c r="K148" s="80"/>
      <c r="L148" s="80"/>
      <c r="M148" s="80"/>
      <c r="N148" s="80"/>
      <c r="O148" s="81"/>
      <c r="P148" s="81"/>
      <c r="Q148" s="81"/>
      <c r="R148" s="82"/>
      <c r="S148" s="82"/>
      <c r="U148" s="84"/>
      <c r="V148" s="84"/>
      <c r="W148" s="84"/>
      <c r="X148" s="84"/>
      <c r="Y148" s="84"/>
      <c r="Z148" s="84"/>
      <c r="AA148" s="84"/>
      <c r="AB148" s="84"/>
      <c r="AC148" s="84"/>
      <c r="AD148" s="85"/>
      <c r="AE148" s="85"/>
      <c r="AF148" s="85"/>
      <c r="AG148" s="85"/>
      <c r="AH148" s="85"/>
      <c r="AI148" s="85"/>
      <c r="AJ148" s="85"/>
      <c r="AK148" s="97">
        <v>856.88810263950188</v>
      </c>
      <c r="AL148" s="98">
        <f t="shared" si="3"/>
        <v>167.89510432062798</v>
      </c>
      <c r="AM148" s="198">
        <v>510.37110707118018</v>
      </c>
      <c r="AN148" s="198">
        <v>449.90483949752485</v>
      </c>
    </row>
    <row r="149" spans="1:40" x14ac:dyDescent="0.55000000000000004">
      <c r="A149" s="79">
        <f t="shared" si="4"/>
        <v>1828</v>
      </c>
      <c r="K149" s="80"/>
      <c r="L149" s="80"/>
      <c r="M149" s="80"/>
      <c r="N149" s="80"/>
      <c r="O149" s="81"/>
      <c r="P149" s="81"/>
      <c r="Q149" s="81"/>
      <c r="R149" s="82"/>
      <c r="S149" s="82"/>
      <c r="U149" s="84"/>
      <c r="V149" s="84"/>
      <c r="W149" s="84"/>
      <c r="X149" s="84"/>
      <c r="Y149" s="84"/>
      <c r="Z149" s="84"/>
      <c r="AA149" s="84"/>
      <c r="AB149" s="84"/>
      <c r="AC149" s="84"/>
      <c r="AD149" s="85"/>
      <c r="AE149" s="85"/>
      <c r="AF149" s="85"/>
      <c r="AG149" s="85"/>
      <c r="AH149" s="85"/>
      <c r="AI149" s="85"/>
      <c r="AJ149" s="85"/>
      <c r="AK149" s="97">
        <v>851.68598499345717</v>
      </c>
      <c r="AL149" s="98">
        <f t="shared" ref="AL149:AL212" si="5">100*AK149/$AM149</f>
        <v>166.92887699422315</v>
      </c>
      <c r="AM149" s="198">
        <v>510.20889874130711</v>
      </c>
      <c r="AN149" s="198">
        <v>449.68587943313071</v>
      </c>
    </row>
    <row r="150" spans="1:40" x14ac:dyDescent="0.55000000000000004">
      <c r="A150" s="79">
        <f t="shared" si="4"/>
        <v>1829</v>
      </c>
      <c r="K150" s="80"/>
      <c r="L150" s="80"/>
      <c r="M150" s="80"/>
      <c r="N150" s="80"/>
      <c r="O150" s="81"/>
      <c r="P150" s="81"/>
      <c r="Q150" s="81"/>
      <c r="R150" s="82"/>
      <c r="S150" s="82"/>
      <c r="U150" s="84"/>
      <c r="V150" s="84"/>
      <c r="W150" s="84"/>
      <c r="X150" s="84"/>
      <c r="Y150" s="84"/>
      <c r="Z150" s="84"/>
      <c r="AA150" s="84"/>
      <c r="AB150" s="84"/>
      <c r="AC150" s="84"/>
      <c r="AD150" s="85"/>
      <c r="AE150" s="85"/>
      <c r="AF150" s="85"/>
      <c r="AG150" s="85"/>
      <c r="AH150" s="85"/>
      <c r="AI150" s="85"/>
      <c r="AJ150" s="85"/>
      <c r="AK150" s="97">
        <v>849.85370220228174</v>
      </c>
      <c r="AL150" s="98">
        <f t="shared" si="5"/>
        <v>171.88961054919682</v>
      </c>
      <c r="AM150" s="198">
        <v>494.41830689298331</v>
      </c>
      <c r="AN150" s="198">
        <v>435.06844253258225</v>
      </c>
    </row>
    <row r="151" spans="1:40" x14ac:dyDescent="0.55000000000000004">
      <c r="A151" s="79">
        <f t="shared" si="4"/>
        <v>1830</v>
      </c>
      <c r="K151" s="80"/>
      <c r="L151" s="80"/>
      <c r="M151" s="80"/>
      <c r="N151" s="80"/>
      <c r="O151" s="81"/>
      <c r="P151" s="81"/>
      <c r="Q151" s="81"/>
      <c r="R151" s="82"/>
      <c r="S151" s="82"/>
      <c r="U151" s="84"/>
      <c r="V151" s="84"/>
      <c r="W151" s="84"/>
      <c r="X151" s="84"/>
      <c r="Y151" s="84"/>
      <c r="Z151" s="84"/>
      <c r="AA151" s="84"/>
      <c r="AB151" s="84"/>
      <c r="AC151" s="84"/>
      <c r="AD151" s="85"/>
      <c r="AE151" s="85"/>
      <c r="AF151" s="85"/>
      <c r="AG151" s="85"/>
      <c r="AH151" s="85"/>
      <c r="AI151" s="85"/>
      <c r="AJ151" s="85"/>
      <c r="AK151" s="97">
        <v>840.41868406076696</v>
      </c>
      <c r="AL151" s="98">
        <f t="shared" si="5"/>
        <v>164.1401115741036</v>
      </c>
      <c r="AM151" s="198">
        <v>512.01298451740536</v>
      </c>
      <c r="AN151" s="198">
        <v>451.46744743030052</v>
      </c>
    </row>
    <row r="152" spans="1:40" x14ac:dyDescent="0.55000000000000004">
      <c r="A152" s="79">
        <f t="shared" si="4"/>
        <v>1831</v>
      </c>
      <c r="K152" s="80"/>
      <c r="L152" s="80"/>
      <c r="M152" s="80"/>
      <c r="N152" s="80"/>
      <c r="O152" s="81"/>
      <c r="P152" s="81"/>
      <c r="Q152" s="81"/>
      <c r="R152" s="82"/>
      <c r="S152" s="82"/>
      <c r="U152" s="84"/>
      <c r="V152" s="84"/>
      <c r="W152" s="84"/>
      <c r="X152" s="84"/>
      <c r="Y152" s="84"/>
      <c r="Z152" s="84"/>
      <c r="AA152" s="84"/>
      <c r="AB152" s="84"/>
      <c r="AC152" s="84"/>
      <c r="AD152" s="85"/>
      <c r="AE152" s="85"/>
      <c r="AF152" s="85"/>
      <c r="AG152" s="85"/>
      <c r="AH152" s="85"/>
      <c r="AI152" s="85"/>
      <c r="AJ152" s="85"/>
      <c r="AK152" s="97">
        <v>838.10023105002858</v>
      </c>
      <c r="AL152" s="98">
        <f t="shared" si="5"/>
        <v>166.42913157647268</v>
      </c>
      <c r="AM152" s="198">
        <v>503.57784308027169</v>
      </c>
      <c r="AN152" s="198">
        <v>444.33203194031114</v>
      </c>
    </row>
    <row r="153" spans="1:40" x14ac:dyDescent="0.55000000000000004">
      <c r="A153" s="79">
        <f t="shared" si="4"/>
        <v>1832</v>
      </c>
      <c r="K153" s="80"/>
      <c r="L153" s="80"/>
      <c r="M153" s="80"/>
      <c r="N153" s="80"/>
      <c r="O153" s="81"/>
      <c r="P153" s="81"/>
      <c r="Q153" s="81"/>
      <c r="R153" s="82"/>
      <c r="S153" s="82"/>
      <c r="U153" s="84"/>
      <c r="V153" s="84"/>
      <c r="W153" s="84"/>
      <c r="X153" s="84"/>
      <c r="Y153" s="84"/>
      <c r="Z153" s="84"/>
      <c r="AA153" s="84"/>
      <c r="AB153" s="84"/>
      <c r="AC153" s="84"/>
      <c r="AD153" s="85"/>
      <c r="AE153" s="85"/>
      <c r="AF153" s="85"/>
      <c r="AG153" s="85"/>
      <c r="AH153" s="85"/>
      <c r="AI153" s="85"/>
      <c r="AJ153" s="85"/>
      <c r="AK153" s="97">
        <v>838.14445404121216</v>
      </c>
      <c r="AL153" s="98">
        <f t="shared" si="5"/>
        <v>166.21694834535819</v>
      </c>
      <c r="AM153" s="198">
        <v>504.24728788772666</v>
      </c>
      <c r="AN153" s="198">
        <v>443.18585286104889</v>
      </c>
    </row>
    <row r="154" spans="1:40" x14ac:dyDescent="0.55000000000000004">
      <c r="A154" s="79">
        <f t="shared" si="4"/>
        <v>1833</v>
      </c>
      <c r="K154" s="80"/>
      <c r="L154" s="80"/>
      <c r="M154" s="80"/>
      <c r="N154" s="80"/>
      <c r="O154" s="81"/>
      <c r="P154" s="81"/>
      <c r="Q154" s="81"/>
      <c r="R154" s="82"/>
      <c r="S154" s="82"/>
      <c r="U154" s="84"/>
      <c r="V154" s="84"/>
      <c r="W154" s="84"/>
      <c r="X154" s="84"/>
      <c r="Y154" s="84"/>
      <c r="Z154" s="84"/>
      <c r="AA154" s="84"/>
      <c r="AB154" s="84"/>
      <c r="AC154" s="84"/>
      <c r="AD154" s="85"/>
      <c r="AE154" s="85"/>
      <c r="AF154" s="85"/>
      <c r="AG154" s="85"/>
      <c r="AH154" s="85"/>
      <c r="AI154" s="85"/>
      <c r="AJ154" s="85"/>
      <c r="AK154" s="97">
        <v>838.24728836658414</v>
      </c>
      <c r="AL154" s="98">
        <f t="shared" si="5"/>
        <v>169.58682614812582</v>
      </c>
      <c r="AM154" s="198">
        <v>494.28797472417813</v>
      </c>
      <c r="AN154" s="198">
        <v>434.34052078730355</v>
      </c>
    </row>
    <row r="155" spans="1:40" x14ac:dyDescent="0.55000000000000004">
      <c r="A155" s="79">
        <f t="shared" si="4"/>
        <v>1834</v>
      </c>
      <c r="K155" s="80"/>
      <c r="L155" s="80"/>
      <c r="M155" s="80"/>
      <c r="N155" s="80"/>
      <c r="O155" s="81"/>
      <c r="P155" s="81"/>
      <c r="Q155" s="81"/>
      <c r="R155" s="82"/>
      <c r="S155" s="82"/>
      <c r="U155" s="84"/>
      <c r="V155" s="84"/>
      <c r="W155" s="84"/>
      <c r="X155" s="84"/>
      <c r="Y155" s="84"/>
      <c r="Z155" s="84"/>
      <c r="AA155" s="84"/>
      <c r="AB155" s="84"/>
      <c r="AC155" s="84"/>
      <c r="AD155" s="85"/>
      <c r="AE155" s="85"/>
      <c r="AF155" s="85"/>
      <c r="AG155" s="85"/>
      <c r="AH155" s="85"/>
      <c r="AI155" s="85"/>
      <c r="AJ155" s="85"/>
      <c r="AK155" s="97">
        <v>834.20860847525637</v>
      </c>
      <c r="AL155" s="98">
        <f t="shared" si="5"/>
        <v>159.73728538169522</v>
      </c>
      <c r="AM155" s="198">
        <v>522.23787732582241</v>
      </c>
      <c r="AN155" s="198">
        <v>460.6629638633741</v>
      </c>
    </row>
    <row r="156" spans="1:40" x14ac:dyDescent="0.55000000000000004">
      <c r="A156" s="79">
        <f t="shared" si="4"/>
        <v>1835</v>
      </c>
      <c r="K156" s="80"/>
      <c r="L156" s="80"/>
      <c r="M156" s="80"/>
      <c r="N156" s="80"/>
      <c r="O156" s="81"/>
      <c r="P156" s="81"/>
      <c r="Q156" s="81"/>
      <c r="R156" s="82"/>
      <c r="S156" s="82"/>
      <c r="U156" s="84"/>
      <c r="V156" s="84"/>
      <c r="W156" s="84"/>
      <c r="X156" s="84"/>
      <c r="Y156" s="84"/>
      <c r="Z156" s="84"/>
      <c r="AA156" s="84"/>
      <c r="AB156" s="84"/>
      <c r="AC156" s="84"/>
      <c r="AD156" s="85"/>
      <c r="AE156" s="85"/>
      <c r="AF156" s="85"/>
      <c r="AG156" s="85"/>
      <c r="AH156" s="85"/>
      <c r="AI156" s="85"/>
      <c r="AJ156" s="85"/>
      <c r="AK156" s="97">
        <v>846.1</v>
      </c>
      <c r="AL156" s="98">
        <f t="shared" si="5"/>
        <v>153.7702930384188</v>
      </c>
      <c r="AM156" s="198">
        <v>550.23631891538753</v>
      </c>
      <c r="AN156" s="198">
        <v>487.16438299691225</v>
      </c>
    </row>
    <row r="157" spans="1:40" x14ac:dyDescent="0.55000000000000004">
      <c r="A157" s="79">
        <f t="shared" si="4"/>
        <v>1836</v>
      </c>
      <c r="K157" s="80"/>
      <c r="L157" s="80"/>
      <c r="M157" s="80"/>
      <c r="N157" s="80"/>
      <c r="O157" s="81"/>
      <c r="P157" s="81"/>
      <c r="Q157" s="81"/>
      <c r="R157" s="82"/>
      <c r="S157" s="82"/>
      <c r="U157" s="84"/>
      <c r="V157" s="84"/>
      <c r="W157" s="84"/>
      <c r="X157" s="84"/>
      <c r="Y157" s="84"/>
      <c r="Z157" s="84"/>
      <c r="AA157" s="84"/>
      <c r="AB157" s="84"/>
      <c r="AC157" s="84"/>
      <c r="AD157" s="85"/>
      <c r="AE157" s="85"/>
      <c r="AF157" s="85"/>
      <c r="AG157" s="85"/>
      <c r="AH157" s="85"/>
      <c r="AI157" s="85"/>
      <c r="AJ157" s="85"/>
      <c r="AK157" s="97">
        <v>845.5</v>
      </c>
      <c r="AL157" s="98">
        <f t="shared" si="5"/>
        <v>142.27998599444584</v>
      </c>
      <c r="AM157" s="198">
        <v>594.25083161942791</v>
      </c>
      <c r="AN157" s="198">
        <v>527.86813762959321</v>
      </c>
    </row>
    <row r="158" spans="1:40" x14ac:dyDescent="0.55000000000000004">
      <c r="A158" s="79">
        <f t="shared" si="4"/>
        <v>1837</v>
      </c>
      <c r="K158" s="80"/>
      <c r="L158" s="80"/>
      <c r="M158" s="80"/>
      <c r="N158" s="80"/>
      <c r="O158" s="81"/>
      <c r="P158" s="81"/>
      <c r="Q158" s="81"/>
      <c r="R158" s="82"/>
      <c r="S158" s="82"/>
      <c r="U158" s="84"/>
      <c r="V158" s="84"/>
      <c r="W158" s="84"/>
      <c r="X158" s="84"/>
      <c r="Y158" s="84"/>
      <c r="Z158" s="84"/>
      <c r="AA158" s="84"/>
      <c r="AB158" s="84"/>
      <c r="AC158" s="84"/>
      <c r="AD158" s="85"/>
      <c r="AE158" s="85"/>
      <c r="AF158" s="85"/>
      <c r="AG158" s="85"/>
      <c r="AH158" s="85"/>
      <c r="AI158" s="85"/>
      <c r="AJ158" s="85"/>
      <c r="AK158" s="97">
        <v>841.9</v>
      </c>
      <c r="AL158" s="98">
        <f t="shared" si="5"/>
        <v>145.22344365210995</v>
      </c>
      <c r="AM158" s="198">
        <v>579.72733522062299</v>
      </c>
      <c r="AN158" s="198">
        <v>513.79746517949036</v>
      </c>
    </row>
    <row r="159" spans="1:40" x14ac:dyDescent="0.55000000000000004">
      <c r="A159" s="79">
        <f t="shared" si="4"/>
        <v>1838</v>
      </c>
      <c r="K159" s="80"/>
      <c r="L159" s="80"/>
      <c r="M159" s="80"/>
      <c r="N159" s="80"/>
      <c r="O159" s="81"/>
      <c r="P159" s="81"/>
      <c r="Q159" s="81"/>
      <c r="R159" s="82"/>
      <c r="S159" s="82"/>
      <c r="U159" s="84"/>
      <c r="V159" s="84"/>
      <c r="W159" s="84"/>
      <c r="X159" s="84"/>
      <c r="Y159" s="84"/>
      <c r="Z159" s="84"/>
      <c r="AA159" s="84"/>
      <c r="AB159" s="84"/>
      <c r="AC159" s="84"/>
      <c r="AD159" s="85"/>
      <c r="AE159" s="85"/>
      <c r="AF159" s="85"/>
      <c r="AG159" s="85"/>
      <c r="AH159" s="85"/>
      <c r="AI159" s="85"/>
      <c r="AJ159" s="85"/>
      <c r="AK159" s="97">
        <v>840.4</v>
      </c>
      <c r="AL159" s="98">
        <f t="shared" si="5"/>
        <v>138.30857180602416</v>
      </c>
      <c r="AM159" s="198">
        <v>607.6268368808328</v>
      </c>
      <c r="AN159" s="198">
        <v>540.57010103810921</v>
      </c>
    </row>
    <row r="160" spans="1:40" x14ac:dyDescent="0.55000000000000004">
      <c r="A160" s="79">
        <f t="shared" si="4"/>
        <v>1839</v>
      </c>
      <c r="K160" s="80"/>
      <c r="L160" s="80"/>
      <c r="M160" s="80"/>
      <c r="N160" s="80"/>
      <c r="O160" s="81"/>
      <c r="P160" s="81"/>
      <c r="Q160" s="81"/>
      <c r="R160" s="82"/>
      <c r="S160" s="82"/>
      <c r="U160" s="84"/>
      <c r="V160" s="84"/>
      <c r="W160" s="84"/>
      <c r="X160" s="84"/>
      <c r="Y160" s="84"/>
      <c r="Z160" s="84"/>
      <c r="AA160" s="84"/>
      <c r="AB160" s="84"/>
      <c r="AC160" s="84"/>
      <c r="AD160" s="85"/>
      <c r="AE160" s="85"/>
      <c r="AF160" s="85"/>
      <c r="AG160" s="85"/>
      <c r="AH160" s="85"/>
      <c r="AI160" s="85"/>
      <c r="AJ160" s="85"/>
      <c r="AK160" s="97">
        <v>839</v>
      </c>
      <c r="AL160" s="98">
        <f t="shared" si="5"/>
        <v>132.99125996375099</v>
      </c>
      <c r="AM160" s="198">
        <v>630.8685249156099</v>
      </c>
      <c r="AN160" s="198">
        <v>563.10996729808085</v>
      </c>
    </row>
    <row r="161" spans="1:40" x14ac:dyDescent="0.55000000000000004">
      <c r="A161" s="79">
        <f t="shared" si="4"/>
        <v>1840</v>
      </c>
      <c r="K161" s="80"/>
      <c r="L161" s="80"/>
      <c r="M161" s="80"/>
      <c r="N161" s="80"/>
      <c r="O161" s="81"/>
      <c r="P161" s="81"/>
      <c r="Q161" s="81"/>
      <c r="R161" s="82"/>
      <c r="S161" s="82"/>
      <c r="U161" s="84"/>
      <c r="V161" s="84"/>
      <c r="W161" s="84"/>
      <c r="X161" s="84"/>
      <c r="Y161" s="84"/>
      <c r="Z161" s="84"/>
      <c r="AA161" s="84"/>
      <c r="AB161" s="84"/>
      <c r="AC161" s="84"/>
      <c r="AD161" s="85"/>
      <c r="AE161" s="85"/>
      <c r="AF161" s="85"/>
      <c r="AG161" s="85"/>
      <c r="AH161" s="85"/>
      <c r="AI161" s="85"/>
      <c r="AJ161" s="85"/>
      <c r="AK161" s="97">
        <v>838.8</v>
      </c>
      <c r="AL161" s="98">
        <f t="shared" si="5"/>
        <v>137.67962403685982</v>
      </c>
      <c r="AM161" s="198">
        <v>609.2404782972352</v>
      </c>
      <c r="AN161" s="198">
        <v>541.79329114079178</v>
      </c>
    </row>
    <row r="162" spans="1:40" x14ac:dyDescent="0.55000000000000004">
      <c r="A162" s="79">
        <f t="shared" si="4"/>
        <v>1841</v>
      </c>
      <c r="K162" s="80"/>
      <c r="L162" s="80"/>
      <c r="M162" s="80"/>
      <c r="N162" s="80"/>
      <c r="O162" s="81"/>
      <c r="P162" s="81"/>
      <c r="Q162" s="81"/>
      <c r="R162" s="82"/>
      <c r="S162" s="82"/>
      <c r="U162" s="84"/>
      <c r="V162" s="84"/>
      <c r="W162" s="84"/>
      <c r="X162" s="84"/>
      <c r="Y162" s="84"/>
      <c r="Z162" s="84"/>
      <c r="AA162" s="84"/>
      <c r="AB162" s="84"/>
      <c r="AC162" s="84"/>
      <c r="AD162" s="85"/>
      <c r="AE162" s="85"/>
      <c r="AF162" s="85"/>
      <c r="AG162" s="85"/>
      <c r="AH162" s="85"/>
      <c r="AI162" s="85"/>
      <c r="AJ162" s="85"/>
      <c r="AK162" s="97">
        <v>840.8</v>
      </c>
      <c r="AL162" s="98">
        <f t="shared" si="5"/>
        <v>143.69278972665938</v>
      </c>
      <c r="AM162" s="198">
        <v>585.13722337732997</v>
      </c>
      <c r="AN162" s="198">
        <v>519.07474767822305</v>
      </c>
    </row>
    <row r="163" spans="1:40" x14ac:dyDescent="0.55000000000000004">
      <c r="A163" s="79">
        <f t="shared" si="4"/>
        <v>1842</v>
      </c>
      <c r="K163" s="80"/>
      <c r="L163" s="80"/>
      <c r="M163" s="80"/>
      <c r="N163" s="80"/>
      <c r="O163" s="81"/>
      <c r="P163" s="81"/>
      <c r="Q163" s="81"/>
      <c r="R163" s="82"/>
      <c r="S163" s="82"/>
      <c r="U163" s="84"/>
      <c r="V163" s="84"/>
      <c r="W163" s="84"/>
      <c r="X163" s="84"/>
      <c r="Y163" s="84"/>
      <c r="Z163" s="84"/>
      <c r="AA163" s="84"/>
      <c r="AB163" s="84"/>
      <c r="AC163" s="84"/>
      <c r="AD163" s="85"/>
      <c r="AE163" s="85"/>
      <c r="AF163" s="85"/>
      <c r="AG163" s="85"/>
      <c r="AH163" s="85"/>
      <c r="AI163" s="85"/>
      <c r="AJ163" s="85"/>
      <c r="AK163" s="97">
        <v>838.7</v>
      </c>
      <c r="AL163" s="98">
        <f t="shared" si="5"/>
        <v>150.96131455889795</v>
      </c>
      <c r="AM163" s="198">
        <v>555.57279853493787</v>
      </c>
      <c r="AN163" s="198">
        <v>491.93629593415233</v>
      </c>
    </row>
    <row r="164" spans="1:40" x14ac:dyDescent="0.55000000000000004">
      <c r="A164" s="79">
        <f t="shared" si="4"/>
        <v>1843</v>
      </c>
      <c r="K164" s="80"/>
      <c r="L164" s="80"/>
      <c r="M164" s="80"/>
      <c r="N164" s="80"/>
      <c r="O164" s="81"/>
      <c r="P164" s="81"/>
      <c r="Q164" s="81"/>
      <c r="R164" s="82"/>
      <c r="S164" s="82"/>
      <c r="U164" s="84"/>
      <c r="V164" s="84"/>
      <c r="W164" s="84"/>
      <c r="X164" s="84"/>
      <c r="Y164" s="84"/>
      <c r="Z164" s="84"/>
      <c r="AA164" s="84"/>
      <c r="AB164" s="84"/>
      <c r="AC164" s="84"/>
      <c r="AD164" s="85"/>
      <c r="AE164" s="85"/>
      <c r="AF164" s="85"/>
      <c r="AG164" s="85"/>
      <c r="AH164" s="85"/>
      <c r="AI164" s="85"/>
      <c r="AJ164" s="85"/>
      <c r="AK164" s="97">
        <v>838.3</v>
      </c>
      <c r="AL164" s="98">
        <f t="shared" si="5"/>
        <v>151.07012671259244</v>
      </c>
      <c r="AM164" s="198">
        <v>554.9078552074343</v>
      </c>
      <c r="AN164" s="198">
        <v>493.44380986170904</v>
      </c>
    </row>
    <row r="165" spans="1:40" x14ac:dyDescent="0.55000000000000004">
      <c r="A165" s="79">
        <f t="shared" si="4"/>
        <v>1844</v>
      </c>
      <c r="K165" s="80"/>
      <c r="L165" s="80"/>
      <c r="M165" s="80"/>
      <c r="N165" s="80"/>
      <c r="O165" s="81"/>
      <c r="P165" s="81"/>
      <c r="Q165" s="81"/>
      <c r="R165" s="82"/>
      <c r="S165" s="82"/>
      <c r="U165" s="84"/>
      <c r="V165" s="84"/>
      <c r="W165" s="84"/>
      <c r="X165" s="84"/>
      <c r="Y165" s="84"/>
      <c r="Z165" s="84"/>
      <c r="AA165" s="84"/>
      <c r="AB165" s="84"/>
      <c r="AC165" s="84"/>
      <c r="AD165" s="85"/>
      <c r="AE165" s="85"/>
      <c r="AF165" s="85"/>
      <c r="AG165" s="85"/>
      <c r="AH165" s="85"/>
      <c r="AI165" s="85"/>
      <c r="AJ165" s="85"/>
      <c r="AK165" s="97">
        <v>833.8</v>
      </c>
      <c r="AL165" s="98">
        <f t="shared" si="5"/>
        <v>139.68665832436349</v>
      </c>
      <c r="AM165" s="198">
        <v>596.90739974883661</v>
      </c>
      <c r="AN165" s="198">
        <v>532.62608982247696</v>
      </c>
    </row>
    <row r="166" spans="1:40" x14ac:dyDescent="0.55000000000000004">
      <c r="A166" s="79">
        <f t="shared" si="4"/>
        <v>1845</v>
      </c>
      <c r="K166" s="80"/>
      <c r="L166" s="80"/>
      <c r="M166" s="80"/>
      <c r="N166" s="80"/>
      <c r="O166" s="81"/>
      <c r="P166" s="81"/>
      <c r="Q166" s="81"/>
      <c r="R166" s="82"/>
      <c r="S166" s="82"/>
      <c r="U166" s="84"/>
      <c r="V166" s="84"/>
      <c r="W166" s="84"/>
      <c r="X166" s="84"/>
      <c r="Y166" s="84"/>
      <c r="Z166" s="84"/>
      <c r="AA166" s="84"/>
      <c r="AB166" s="84"/>
      <c r="AC166" s="84"/>
      <c r="AD166" s="85"/>
      <c r="AE166" s="85"/>
      <c r="AF166" s="85"/>
      <c r="AG166" s="85"/>
      <c r="AH166" s="85"/>
      <c r="AI166" s="85"/>
      <c r="AJ166" s="85"/>
      <c r="AK166" s="97">
        <v>829.8</v>
      </c>
      <c r="AL166" s="98">
        <f t="shared" si="5"/>
        <v>130.78020340901165</v>
      </c>
      <c r="AM166" s="198">
        <v>634.4997013078671</v>
      </c>
      <c r="AN166" s="198">
        <v>567.87583051453441</v>
      </c>
    </row>
    <row r="167" spans="1:40" x14ac:dyDescent="0.55000000000000004">
      <c r="A167" s="79">
        <f t="shared" si="4"/>
        <v>1846</v>
      </c>
      <c r="K167" s="80"/>
      <c r="L167" s="80"/>
      <c r="M167" s="80"/>
      <c r="N167" s="80"/>
      <c r="O167" s="81"/>
      <c r="P167" s="81"/>
      <c r="Q167" s="81"/>
      <c r="R167" s="82"/>
      <c r="S167" s="82"/>
      <c r="U167" s="84"/>
      <c r="V167" s="84"/>
      <c r="W167" s="84"/>
      <c r="X167" s="84"/>
      <c r="Y167" s="84"/>
      <c r="Z167" s="84"/>
      <c r="AA167" s="84"/>
      <c r="AB167" s="84"/>
      <c r="AC167" s="84"/>
      <c r="AD167" s="85"/>
      <c r="AE167" s="85"/>
      <c r="AF167" s="85"/>
      <c r="AG167" s="85"/>
      <c r="AH167" s="85"/>
      <c r="AI167" s="85"/>
      <c r="AJ167" s="85"/>
      <c r="AK167" s="97">
        <v>826.1</v>
      </c>
      <c r="AL167" s="98">
        <f t="shared" si="5"/>
        <v>125.41322540289902</v>
      </c>
      <c r="AM167" s="198">
        <v>658.70245928696454</v>
      </c>
      <c r="AN167" s="198">
        <v>585.38602983857265</v>
      </c>
    </row>
    <row r="168" spans="1:40" x14ac:dyDescent="0.55000000000000004">
      <c r="A168" s="79">
        <f t="shared" si="4"/>
        <v>1847</v>
      </c>
      <c r="K168" s="80"/>
      <c r="L168" s="80"/>
      <c r="M168" s="80"/>
      <c r="N168" s="80"/>
      <c r="O168" s="81"/>
      <c r="P168" s="81"/>
      <c r="Q168" s="81"/>
      <c r="R168" s="82"/>
      <c r="S168" s="82"/>
      <c r="U168" s="84"/>
      <c r="V168" s="84"/>
      <c r="W168" s="84"/>
      <c r="X168" s="84"/>
      <c r="Y168" s="84"/>
      <c r="Z168" s="84"/>
      <c r="AA168" s="84"/>
      <c r="AB168" s="84"/>
      <c r="AC168" s="84"/>
      <c r="AD168" s="85"/>
      <c r="AE168" s="85"/>
      <c r="AF168" s="85"/>
      <c r="AG168" s="85"/>
      <c r="AH168" s="85"/>
      <c r="AI168" s="85"/>
      <c r="AJ168" s="85"/>
      <c r="AK168" s="97">
        <v>831.6</v>
      </c>
      <c r="AL168" s="98">
        <f t="shared" si="5"/>
        <v>119.3568083194691</v>
      </c>
      <c r="AM168" s="198">
        <v>696.73444833925919</v>
      </c>
      <c r="AN168" s="198">
        <v>613.70246148300168</v>
      </c>
    </row>
    <row r="169" spans="1:40" x14ac:dyDescent="0.55000000000000004">
      <c r="A169" s="79">
        <f t="shared" si="4"/>
        <v>1848</v>
      </c>
      <c r="K169" s="80"/>
      <c r="L169" s="80"/>
      <c r="M169" s="80"/>
      <c r="N169" s="80"/>
      <c r="O169" s="81"/>
      <c r="P169" s="81"/>
      <c r="Q169" s="81"/>
      <c r="R169" s="82"/>
      <c r="S169" s="82"/>
      <c r="U169" s="84"/>
      <c r="V169" s="84"/>
      <c r="W169" s="84"/>
      <c r="X169" s="84"/>
      <c r="Y169" s="84"/>
      <c r="Z169" s="84"/>
      <c r="AA169" s="84"/>
      <c r="AB169" s="84"/>
      <c r="AC169" s="84"/>
      <c r="AD169" s="85"/>
      <c r="AE169" s="85"/>
      <c r="AF169" s="85"/>
      <c r="AG169" s="85"/>
      <c r="AH169" s="85"/>
      <c r="AI169" s="85"/>
      <c r="AJ169" s="85"/>
      <c r="AK169" s="97">
        <v>831.4</v>
      </c>
      <c r="AL169" s="98">
        <f t="shared" si="5"/>
        <v>127.00472944317373</v>
      </c>
      <c r="AM169" s="198">
        <v>654.62129138426837</v>
      </c>
      <c r="AN169" s="198">
        <v>582.74915198504732</v>
      </c>
    </row>
    <row r="170" spans="1:40" x14ac:dyDescent="0.55000000000000004">
      <c r="A170" s="79">
        <f t="shared" si="4"/>
        <v>1849</v>
      </c>
      <c r="K170" s="80"/>
      <c r="L170" s="80"/>
      <c r="M170" s="80"/>
      <c r="N170" s="80"/>
      <c r="O170" s="81"/>
      <c r="P170" s="81"/>
      <c r="Q170" s="81"/>
      <c r="R170" s="82"/>
      <c r="S170" s="82"/>
      <c r="U170" s="84"/>
      <c r="V170" s="84"/>
      <c r="W170" s="84"/>
      <c r="X170" s="84"/>
      <c r="Y170" s="84"/>
      <c r="Z170" s="84"/>
      <c r="AA170" s="84"/>
      <c r="AB170" s="84"/>
      <c r="AC170" s="84"/>
      <c r="AD170" s="85"/>
      <c r="AE170" s="85"/>
      <c r="AF170" s="85"/>
      <c r="AG170" s="85"/>
      <c r="AH170" s="85"/>
      <c r="AI170" s="85"/>
      <c r="AJ170" s="85"/>
      <c r="AK170" s="97">
        <v>828.9</v>
      </c>
      <c r="AL170" s="98">
        <f t="shared" si="5"/>
        <v>126.10684884775657</v>
      </c>
      <c r="AM170" s="198">
        <v>657.29974824816668</v>
      </c>
      <c r="AN170" s="198">
        <v>590.72174867588751</v>
      </c>
    </row>
    <row r="171" spans="1:40" x14ac:dyDescent="0.55000000000000004">
      <c r="A171" s="79">
        <f t="shared" si="4"/>
        <v>1850</v>
      </c>
      <c r="K171" s="80"/>
      <c r="L171" s="80"/>
      <c r="M171" s="80"/>
      <c r="N171" s="80"/>
      <c r="O171" s="81"/>
      <c r="P171" s="81"/>
      <c r="Q171" s="81"/>
      <c r="R171" s="82"/>
      <c r="S171" s="82"/>
      <c r="U171" s="84"/>
      <c r="V171" s="84"/>
      <c r="W171" s="84"/>
      <c r="X171" s="84"/>
      <c r="Y171" s="84"/>
      <c r="Z171" s="84"/>
      <c r="AA171" s="84"/>
      <c r="AB171" s="84"/>
      <c r="AC171" s="84"/>
      <c r="AD171" s="85"/>
      <c r="AE171" s="85"/>
      <c r="AF171" s="85"/>
      <c r="AG171" s="85"/>
      <c r="AH171" s="85"/>
      <c r="AI171" s="85"/>
      <c r="AJ171" s="85"/>
      <c r="AK171" s="97">
        <v>823.7</v>
      </c>
      <c r="AL171" s="98">
        <f t="shared" si="5"/>
        <v>134.5589697297091</v>
      </c>
      <c r="AM171" s="198">
        <v>612.147968771298</v>
      </c>
      <c r="AN171" s="198">
        <v>544.43408645103489</v>
      </c>
    </row>
    <row r="172" spans="1:40" x14ac:dyDescent="0.55000000000000004">
      <c r="A172" s="79">
        <f t="shared" si="4"/>
        <v>1851</v>
      </c>
      <c r="K172" s="80"/>
      <c r="L172" s="80"/>
      <c r="M172" s="80"/>
      <c r="N172" s="80"/>
      <c r="O172" s="81"/>
      <c r="P172" s="81"/>
      <c r="Q172" s="81"/>
      <c r="R172" s="82"/>
      <c r="S172" s="82"/>
      <c r="U172" s="84"/>
      <c r="V172" s="84"/>
      <c r="W172" s="84"/>
      <c r="X172" s="84"/>
      <c r="Y172" s="84"/>
      <c r="Z172" s="84"/>
      <c r="AA172" s="84"/>
      <c r="AB172" s="84"/>
      <c r="AC172" s="84"/>
      <c r="AD172" s="85"/>
      <c r="AE172" s="85"/>
      <c r="AF172" s="85"/>
      <c r="AG172" s="85"/>
      <c r="AH172" s="85"/>
      <c r="AI172" s="85"/>
      <c r="AJ172" s="85"/>
      <c r="AK172" s="97">
        <v>818</v>
      </c>
      <c r="AL172" s="98">
        <f t="shared" si="5"/>
        <v>130.8795939168609</v>
      </c>
      <c r="AM172" s="198">
        <v>625.00193920193624</v>
      </c>
      <c r="AN172" s="198">
        <v>561.65647656791555</v>
      </c>
    </row>
    <row r="173" spans="1:40" x14ac:dyDescent="0.55000000000000004">
      <c r="A173" s="79">
        <f t="shared" si="4"/>
        <v>1852</v>
      </c>
      <c r="K173" s="80"/>
      <c r="L173" s="80"/>
      <c r="M173" s="80"/>
      <c r="N173" s="80"/>
      <c r="O173" s="81"/>
      <c r="P173" s="81"/>
      <c r="Q173" s="81"/>
      <c r="R173" s="82"/>
      <c r="S173" s="82"/>
      <c r="U173" s="84"/>
      <c r="V173" s="84"/>
      <c r="W173" s="84"/>
      <c r="X173" s="84"/>
      <c r="Y173" s="84"/>
      <c r="Z173" s="84"/>
      <c r="AA173" s="84"/>
      <c r="AB173" s="84"/>
      <c r="AC173" s="84"/>
      <c r="AD173" s="85"/>
      <c r="AE173" s="85"/>
      <c r="AF173" s="85"/>
      <c r="AG173" s="85"/>
      <c r="AH173" s="85"/>
      <c r="AI173" s="85"/>
      <c r="AJ173" s="85"/>
      <c r="AK173" s="97">
        <v>813.5</v>
      </c>
      <c r="AL173" s="98">
        <f t="shared" si="5"/>
        <v>125.7881573726344</v>
      </c>
      <c r="AM173" s="198">
        <v>646.72224873291566</v>
      </c>
      <c r="AN173" s="198">
        <v>583.46371593993672</v>
      </c>
    </row>
    <row r="174" spans="1:40" x14ac:dyDescent="0.55000000000000004">
      <c r="A174" s="79">
        <f t="shared" si="4"/>
        <v>1853</v>
      </c>
      <c r="K174" s="80"/>
      <c r="L174" s="80"/>
      <c r="M174" s="80"/>
      <c r="N174" s="80"/>
      <c r="O174" s="81"/>
      <c r="P174" s="81"/>
      <c r="Q174" s="81"/>
      <c r="R174" s="82"/>
      <c r="S174" s="82"/>
      <c r="U174" s="84"/>
      <c r="V174" s="84"/>
      <c r="W174" s="84"/>
      <c r="X174" s="84"/>
      <c r="Y174" s="84"/>
      <c r="Z174" s="84"/>
      <c r="AA174" s="84"/>
      <c r="AB174" s="84"/>
      <c r="AC174" s="84"/>
      <c r="AD174" s="85"/>
      <c r="AE174" s="85"/>
      <c r="AF174" s="85"/>
      <c r="AG174" s="85"/>
      <c r="AH174" s="85"/>
      <c r="AI174" s="85"/>
      <c r="AJ174" s="85"/>
      <c r="AK174" s="97">
        <v>803.6</v>
      </c>
      <c r="AL174" s="98">
        <f t="shared" si="5"/>
        <v>111.27696100430956</v>
      </c>
      <c r="AM174" s="198">
        <v>722.16206548710295</v>
      </c>
      <c r="AN174" s="198">
        <v>658.15871961264179</v>
      </c>
    </row>
    <row r="175" spans="1:40" x14ac:dyDescent="0.55000000000000004">
      <c r="A175" s="79">
        <f t="shared" si="4"/>
        <v>1854</v>
      </c>
      <c r="K175" s="80"/>
      <c r="L175" s="80"/>
      <c r="M175" s="80"/>
      <c r="N175" s="80"/>
      <c r="O175" s="81"/>
      <c r="P175" s="81"/>
      <c r="Q175" s="81"/>
      <c r="R175" s="82"/>
      <c r="S175" s="82"/>
      <c r="U175" s="84"/>
      <c r="V175" s="84"/>
      <c r="W175" s="84"/>
      <c r="X175" s="84"/>
      <c r="Y175" s="84"/>
      <c r="Z175" s="84"/>
      <c r="AA175" s="84"/>
      <c r="AB175" s="84"/>
      <c r="AC175" s="84"/>
      <c r="AD175" s="85"/>
      <c r="AE175" s="85"/>
      <c r="AF175" s="85"/>
      <c r="AG175" s="85"/>
      <c r="AH175" s="85"/>
      <c r="AI175" s="85"/>
      <c r="AJ175" s="85"/>
      <c r="AK175" s="97">
        <v>806.07999999999993</v>
      </c>
      <c r="AL175" s="98">
        <f t="shared" si="5"/>
        <v>102.67711834235841</v>
      </c>
      <c r="AM175" s="198">
        <v>785.06293613760272</v>
      </c>
      <c r="AN175" s="198">
        <v>716.26542956192122</v>
      </c>
    </row>
    <row r="176" spans="1:40" x14ac:dyDescent="0.55000000000000004">
      <c r="A176" s="79">
        <f t="shared" si="4"/>
        <v>1855</v>
      </c>
      <c r="K176" s="80"/>
      <c r="L176" s="80"/>
      <c r="M176" s="80"/>
      <c r="N176" s="80"/>
      <c r="O176" s="81"/>
      <c r="P176" s="81"/>
      <c r="Q176" s="81"/>
      <c r="R176" s="82"/>
      <c r="S176" s="82"/>
      <c r="U176" s="84"/>
      <c r="V176" s="84"/>
      <c r="W176" s="84"/>
      <c r="X176" s="84"/>
      <c r="Y176" s="84"/>
      <c r="Z176" s="84"/>
      <c r="AA176" s="84"/>
      <c r="AB176" s="84"/>
      <c r="AC176" s="84"/>
      <c r="AD176" s="85"/>
      <c r="AE176" s="85"/>
      <c r="AF176" s="85"/>
      <c r="AG176" s="85"/>
      <c r="AH176" s="85"/>
      <c r="AI176" s="85"/>
      <c r="AJ176" s="85"/>
      <c r="AK176" s="97">
        <v>826.95</v>
      </c>
      <c r="AL176" s="98">
        <f t="shared" si="5"/>
        <v>105.29643026804006</v>
      </c>
      <c r="AM176" s="198">
        <v>785.35425929913868</v>
      </c>
      <c r="AN176" s="198">
        <v>717.54028952040835</v>
      </c>
    </row>
    <row r="177" spans="1:41" x14ac:dyDescent="0.55000000000000004">
      <c r="A177" s="79">
        <f t="shared" si="4"/>
        <v>1856</v>
      </c>
      <c r="K177" s="80"/>
      <c r="L177" s="80"/>
      <c r="M177" s="80"/>
      <c r="N177" s="80"/>
      <c r="O177" s="81"/>
      <c r="P177" s="81"/>
      <c r="Q177" s="81"/>
      <c r="R177" s="82"/>
      <c r="S177" s="82"/>
      <c r="U177" s="84"/>
      <c r="V177" s="84"/>
      <c r="W177" s="84"/>
      <c r="X177" s="84"/>
      <c r="Y177" s="84"/>
      <c r="Z177" s="84"/>
      <c r="AA177" s="84"/>
      <c r="AB177" s="84"/>
      <c r="AC177" s="84"/>
      <c r="AD177" s="85"/>
      <c r="AE177" s="85"/>
      <c r="AF177" s="85"/>
      <c r="AG177" s="85"/>
      <c r="AH177" s="85"/>
      <c r="AI177" s="85"/>
      <c r="AJ177" s="85"/>
      <c r="AK177" s="97">
        <v>836.02499999999998</v>
      </c>
      <c r="AL177" s="98">
        <f t="shared" si="5"/>
        <v>101.75440546007091</v>
      </c>
      <c r="AM177" s="198">
        <v>821.61061844940127</v>
      </c>
      <c r="AN177" s="198">
        <v>756.78880406032488</v>
      </c>
    </row>
    <row r="178" spans="1:41" x14ac:dyDescent="0.55000000000000004">
      <c r="A178" s="79">
        <f t="shared" si="4"/>
        <v>1857</v>
      </c>
      <c r="K178" s="80"/>
      <c r="L178" s="80"/>
      <c r="M178" s="80"/>
      <c r="N178" s="80"/>
      <c r="O178" s="81"/>
      <c r="P178" s="81"/>
      <c r="Q178" s="81"/>
      <c r="R178" s="82"/>
      <c r="S178" s="82"/>
      <c r="U178" s="84"/>
      <c r="V178" s="84"/>
      <c r="W178" s="84"/>
      <c r="X178" s="84"/>
      <c r="Y178" s="84"/>
      <c r="Z178" s="84"/>
      <c r="AA178" s="84"/>
      <c r="AB178" s="84"/>
      <c r="AC178" s="84"/>
      <c r="AD178" s="85"/>
      <c r="AE178" s="85"/>
      <c r="AF178" s="85"/>
      <c r="AG178" s="85"/>
      <c r="AH178" s="85"/>
      <c r="AI178" s="85"/>
      <c r="AJ178" s="85"/>
      <c r="AK178" s="97">
        <v>832.59999999999991</v>
      </c>
      <c r="AL178" s="98">
        <f t="shared" si="5"/>
        <v>101.92244749512059</v>
      </c>
      <c r="AM178" s="198">
        <v>816.89561079256805</v>
      </c>
      <c r="AN178" s="198">
        <v>749.29108350443914</v>
      </c>
    </row>
    <row r="179" spans="1:41" x14ac:dyDescent="0.55000000000000004">
      <c r="A179" s="79">
        <f t="shared" si="4"/>
        <v>1858</v>
      </c>
      <c r="K179" s="80"/>
      <c r="L179" s="80"/>
      <c r="M179" s="80"/>
      <c r="N179" s="80"/>
      <c r="O179" s="81"/>
      <c r="P179" s="81"/>
      <c r="Q179" s="81"/>
      <c r="R179" s="82"/>
      <c r="S179" s="82"/>
      <c r="U179" s="84"/>
      <c r="V179" s="84"/>
      <c r="W179" s="84"/>
      <c r="X179" s="84"/>
      <c r="Y179" s="84"/>
      <c r="Z179" s="84"/>
      <c r="AA179" s="84"/>
      <c r="AB179" s="84"/>
      <c r="AC179" s="84"/>
      <c r="AD179" s="85"/>
      <c r="AE179" s="85"/>
      <c r="AF179" s="85"/>
      <c r="AG179" s="85"/>
      <c r="AH179" s="85"/>
      <c r="AI179" s="85"/>
      <c r="AJ179" s="85"/>
      <c r="AK179" s="97">
        <v>829.32500000000016</v>
      </c>
      <c r="AL179" s="98">
        <f t="shared" si="5"/>
        <v>105.84412309171586</v>
      </c>
      <c r="AM179" s="198">
        <v>783.53429153678655</v>
      </c>
      <c r="AN179" s="198">
        <v>711.42745659274055</v>
      </c>
    </row>
    <row r="180" spans="1:41" x14ac:dyDescent="0.55000000000000004">
      <c r="A180" s="79">
        <f t="shared" si="4"/>
        <v>1859</v>
      </c>
      <c r="K180" s="80"/>
      <c r="L180" s="80"/>
      <c r="M180" s="80"/>
      <c r="N180" s="80"/>
      <c r="O180" s="81"/>
      <c r="P180" s="81"/>
      <c r="Q180" s="81"/>
      <c r="R180" s="82"/>
      <c r="S180" s="82"/>
      <c r="U180" s="84"/>
      <c r="V180" s="84"/>
      <c r="W180" s="84"/>
      <c r="X180" s="84"/>
      <c r="Y180" s="84"/>
      <c r="Z180" s="84"/>
      <c r="AA180" s="84"/>
      <c r="AB180" s="84"/>
      <c r="AC180" s="84"/>
      <c r="AD180" s="85"/>
      <c r="AE180" s="85"/>
      <c r="AF180" s="85"/>
      <c r="AG180" s="85"/>
      <c r="AH180" s="85"/>
      <c r="AI180" s="85"/>
      <c r="AJ180" s="85"/>
      <c r="AK180" s="97">
        <v>824.27500000000009</v>
      </c>
      <c r="AL180" s="98">
        <f t="shared" si="5"/>
        <v>98.802454981998366</v>
      </c>
      <c r="AM180" s="198">
        <v>834.26570741605724</v>
      </c>
      <c r="AN180" s="198">
        <v>764.05103971820449</v>
      </c>
    </row>
    <row r="181" spans="1:41" x14ac:dyDescent="0.55000000000000004">
      <c r="A181" s="79">
        <f t="shared" si="4"/>
        <v>1860</v>
      </c>
      <c r="K181" s="80"/>
      <c r="L181" s="80"/>
      <c r="M181" s="80"/>
      <c r="N181" s="80"/>
      <c r="O181" s="81"/>
      <c r="P181" s="81"/>
      <c r="Q181" s="81"/>
      <c r="R181" s="82"/>
      <c r="S181" s="82"/>
      <c r="U181" s="84"/>
      <c r="V181" s="84"/>
      <c r="W181" s="84"/>
      <c r="X181" s="84"/>
      <c r="Y181" s="84"/>
      <c r="Z181" s="84"/>
      <c r="AA181" s="84"/>
      <c r="AB181" s="84"/>
      <c r="AC181" s="84"/>
      <c r="AD181" s="85"/>
      <c r="AE181" s="85"/>
      <c r="AF181" s="85"/>
      <c r="AG181" s="85"/>
      <c r="AH181" s="85"/>
      <c r="AI181" s="85"/>
      <c r="AJ181" s="85"/>
      <c r="AK181" s="97">
        <v>822.19999999999993</v>
      </c>
      <c r="AL181" s="98">
        <f t="shared" si="5"/>
        <v>95.98529561352413</v>
      </c>
      <c r="AM181" s="198">
        <v>856.58953774598126</v>
      </c>
      <c r="AN181" s="198">
        <v>780.50074716720849</v>
      </c>
    </row>
    <row r="182" spans="1:41" x14ac:dyDescent="0.55000000000000004">
      <c r="A182" s="79">
        <f t="shared" si="4"/>
        <v>1861</v>
      </c>
      <c r="K182" s="80"/>
      <c r="L182" s="80"/>
      <c r="M182" s="80"/>
      <c r="N182" s="80"/>
      <c r="O182" s="81"/>
      <c r="P182" s="81"/>
      <c r="Q182" s="81"/>
      <c r="R182" s="82"/>
      <c r="S182" s="82"/>
      <c r="U182" s="84"/>
      <c r="V182" s="84"/>
      <c r="W182" s="84"/>
      <c r="X182" s="84"/>
      <c r="Y182" s="84"/>
      <c r="Z182" s="84"/>
      <c r="AA182" s="84"/>
      <c r="AB182" s="84"/>
      <c r="AC182" s="84"/>
      <c r="AD182" s="85"/>
      <c r="AE182" s="85"/>
      <c r="AF182" s="85"/>
      <c r="AG182" s="85"/>
      <c r="AH182" s="85"/>
      <c r="AI182" s="85"/>
      <c r="AJ182" s="85"/>
      <c r="AK182" s="97">
        <v>821.47499999999991</v>
      </c>
      <c r="AL182" s="98">
        <f t="shared" si="5"/>
        <v>92.93277278847944</v>
      </c>
      <c r="AM182" s="198">
        <v>883.94543211330426</v>
      </c>
      <c r="AN182" s="198">
        <v>814.82851143907214</v>
      </c>
    </row>
    <row r="183" spans="1:41" x14ac:dyDescent="0.55000000000000004">
      <c r="A183" s="79">
        <f t="shared" si="4"/>
        <v>1862</v>
      </c>
      <c r="K183" s="80"/>
      <c r="L183" s="80"/>
      <c r="M183" s="80"/>
      <c r="N183" s="80"/>
      <c r="O183" s="81"/>
      <c r="P183" s="81"/>
      <c r="Q183" s="81"/>
      <c r="R183" s="82"/>
      <c r="S183" s="82"/>
      <c r="U183" s="84"/>
      <c r="V183" s="84"/>
      <c r="W183" s="84"/>
      <c r="X183" s="84"/>
      <c r="Y183" s="84"/>
      <c r="Z183" s="84"/>
      <c r="AA183" s="84"/>
      <c r="AB183" s="84"/>
      <c r="AC183" s="84"/>
      <c r="AD183" s="85"/>
      <c r="AE183" s="85"/>
      <c r="AF183" s="85"/>
      <c r="AG183" s="85"/>
      <c r="AH183" s="85"/>
      <c r="AI183" s="85"/>
      <c r="AJ183" s="85"/>
      <c r="AK183" s="97">
        <v>821.45</v>
      </c>
      <c r="AL183" s="98">
        <f t="shared" si="5"/>
        <v>92.379808110001505</v>
      </c>
      <c r="AM183" s="198">
        <v>889.20946774630249</v>
      </c>
      <c r="AN183" s="198">
        <v>817.31756935078602</v>
      </c>
    </row>
    <row r="184" spans="1:41" x14ac:dyDescent="0.55000000000000004">
      <c r="A184" s="79">
        <f t="shared" si="4"/>
        <v>1863</v>
      </c>
      <c r="K184" s="80"/>
      <c r="L184" s="80"/>
      <c r="M184" s="80"/>
      <c r="N184" s="80"/>
      <c r="O184" s="81"/>
      <c r="P184" s="81"/>
      <c r="Q184" s="81"/>
      <c r="R184" s="82"/>
      <c r="S184" s="82"/>
      <c r="U184" s="84"/>
      <c r="V184" s="84"/>
      <c r="W184" s="84"/>
      <c r="X184" s="84"/>
      <c r="Y184" s="84"/>
      <c r="Z184" s="84"/>
      <c r="AA184" s="84"/>
      <c r="AB184" s="84"/>
      <c r="AC184" s="84"/>
      <c r="AD184" s="85"/>
      <c r="AE184" s="85"/>
      <c r="AF184" s="85"/>
      <c r="AG184" s="85"/>
      <c r="AH184" s="85"/>
      <c r="AI184" s="85"/>
      <c r="AJ184" s="85"/>
      <c r="AK184" s="97">
        <v>818.27500000000009</v>
      </c>
      <c r="AL184" s="98">
        <f t="shared" si="5"/>
        <v>84.938320511043997</v>
      </c>
      <c r="AM184" s="198">
        <v>963.37553541996988</v>
      </c>
      <c r="AN184" s="198">
        <v>890.91946915049891</v>
      </c>
    </row>
    <row r="185" spans="1:41" x14ac:dyDescent="0.55000000000000004">
      <c r="A185" s="79">
        <f t="shared" si="4"/>
        <v>1864</v>
      </c>
      <c r="K185" s="80"/>
      <c r="L185" s="80"/>
      <c r="M185" s="80"/>
      <c r="N185" s="80"/>
      <c r="O185" s="81"/>
      <c r="P185" s="81"/>
      <c r="Q185" s="81"/>
      <c r="R185" s="82"/>
      <c r="S185" s="82"/>
      <c r="U185" s="84"/>
      <c r="V185" s="84"/>
      <c r="W185" s="84"/>
      <c r="X185" s="84"/>
      <c r="Y185" s="84"/>
      <c r="Z185" s="84"/>
      <c r="AA185" s="84"/>
      <c r="AB185" s="84"/>
      <c r="AC185" s="84"/>
      <c r="AD185" s="85"/>
      <c r="AE185" s="85"/>
      <c r="AF185" s="85"/>
      <c r="AG185" s="85"/>
      <c r="AH185" s="85"/>
      <c r="AI185" s="85"/>
      <c r="AJ185" s="85"/>
      <c r="AK185" s="97">
        <v>813.82499999999993</v>
      </c>
      <c r="AL185" s="98">
        <f t="shared" si="5"/>
        <v>80.558960378675266</v>
      </c>
      <c r="AM185" s="198">
        <v>1010.2228183861064</v>
      </c>
      <c r="AN185" s="198">
        <v>940.1812865506206</v>
      </c>
    </row>
    <row r="186" spans="1:41" x14ac:dyDescent="0.55000000000000004">
      <c r="A186" s="79">
        <f t="shared" si="4"/>
        <v>1865</v>
      </c>
      <c r="K186" s="80"/>
      <c r="L186" s="80"/>
      <c r="M186" s="80"/>
      <c r="N186" s="80"/>
      <c r="O186" s="81"/>
      <c r="P186" s="81"/>
      <c r="Q186" s="81"/>
      <c r="R186" s="82"/>
      <c r="S186" s="82"/>
      <c r="U186" s="84"/>
      <c r="V186" s="84"/>
      <c r="W186" s="84"/>
      <c r="X186" s="84"/>
      <c r="Y186" s="84"/>
      <c r="Z186" s="84"/>
      <c r="AA186" s="84"/>
      <c r="AB186" s="84"/>
      <c r="AC186" s="84"/>
      <c r="AD186" s="85"/>
      <c r="AE186" s="85"/>
      <c r="AF186" s="85"/>
      <c r="AG186" s="85"/>
      <c r="AH186" s="85"/>
      <c r="AI186" s="85"/>
      <c r="AJ186" s="85"/>
      <c r="AK186" s="97">
        <v>805.72500000000002</v>
      </c>
      <c r="AL186" s="98">
        <f t="shared" si="5"/>
        <v>78.820332215580478</v>
      </c>
      <c r="AM186" s="198">
        <v>1022.2298959566319</v>
      </c>
      <c r="AN186" s="198">
        <v>957.00009875226931</v>
      </c>
    </row>
    <row r="187" spans="1:41" x14ac:dyDescent="0.55000000000000004">
      <c r="A187" s="79">
        <f t="shared" si="4"/>
        <v>1866</v>
      </c>
      <c r="K187" s="80"/>
      <c r="L187" s="80"/>
      <c r="M187" s="80"/>
      <c r="N187" s="80"/>
      <c r="O187" s="81"/>
      <c r="P187" s="81"/>
      <c r="Q187" s="81"/>
      <c r="R187" s="82"/>
      <c r="S187" s="82"/>
      <c r="U187" s="84"/>
      <c r="V187" s="84"/>
      <c r="W187" s="84"/>
      <c r="X187" s="84"/>
      <c r="Y187" s="84"/>
      <c r="Z187" s="84"/>
      <c r="AA187" s="84"/>
      <c r="AB187" s="84"/>
      <c r="AC187" s="84"/>
      <c r="AD187" s="85"/>
      <c r="AE187" s="85"/>
      <c r="AF187" s="85"/>
      <c r="AG187" s="85"/>
      <c r="AH187" s="85"/>
      <c r="AI187" s="85"/>
      <c r="AJ187" s="85"/>
      <c r="AK187" s="97">
        <v>801.52499999999986</v>
      </c>
      <c r="AL187" s="98">
        <f t="shared" si="5"/>
        <v>75.984580907602137</v>
      </c>
      <c r="AM187" s="198">
        <v>1054.8521692508389</v>
      </c>
      <c r="AN187" s="198">
        <v>988.64826708379746</v>
      </c>
    </row>
    <row r="188" spans="1:41" x14ac:dyDescent="0.55000000000000004">
      <c r="A188" s="79">
        <f t="shared" si="4"/>
        <v>1867</v>
      </c>
      <c r="K188" s="80"/>
      <c r="L188" s="80"/>
      <c r="M188" s="80"/>
      <c r="N188" s="80"/>
      <c r="O188" s="81"/>
      <c r="P188" s="81"/>
      <c r="Q188" s="81"/>
      <c r="R188" s="82"/>
      <c r="S188" s="82"/>
      <c r="U188" s="84"/>
      <c r="V188" s="84"/>
      <c r="W188" s="84"/>
      <c r="X188" s="84"/>
      <c r="Y188" s="84"/>
      <c r="Z188" s="84"/>
      <c r="AA188" s="84"/>
      <c r="AB188" s="84"/>
      <c r="AC188" s="84"/>
      <c r="AD188" s="85"/>
      <c r="AE188" s="85"/>
      <c r="AF188" s="85"/>
      <c r="AG188" s="85"/>
      <c r="AH188" s="85"/>
      <c r="AI188" s="85"/>
      <c r="AJ188" s="85"/>
      <c r="AK188" s="97">
        <v>798.57499999999993</v>
      </c>
      <c r="AL188" s="98">
        <f t="shared" si="5"/>
        <v>76.277307735374549</v>
      </c>
      <c r="AM188" s="198">
        <v>1046.9365315966061</v>
      </c>
      <c r="AN188" s="198">
        <v>977.04442534740258</v>
      </c>
    </row>
    <row r="189" spans="1:41" x14ac:dyDescent="0.55000000000000004">
      <c r="A189" s="79">
        <f t="shared" si="4"/>
        <v>1868</v>
      </c>
      <c r="K189" s="80"/>
      <c r="L189" s="80"/>
      <c r="M189" s="80"/>
      <c r="N189" s="80"/>
      <c r="O189" s="81"/>
      <c r="P189" s="81"/>
      <c r="Q189" s="81"/>
      <c r="R189" s="82"/>
      <c r="S189" s="82"/>
      <c r="U189" s="84"/>
      <c r="V189" s="84"/>
      <c r="W189" s="84"/>
      <c r="X189" s="84"/>
      <c r="Y189" s="84"/>
      <c r="Z189" s="84"/>
      <c r="AA189" s="84"/>
      <c r="AB189" s="84"/>
      <c r="AC189" s="84"/>
      <c r="AD189" s="85"/>
      <c r="AE189" s="85"/>
      <c r="AF189" s="85"/>
      <c r="AG189" s="85"/>
      <c r="AH189" s="85"/>
      <c r="AI189" s="85"/>
      <c r="AJ189" s="85"/>
      <c r="AK189" s="97">
        <v>797.8</v>
      </c>
      <c r="AL189" s="98">
        <f t="shared" si="5"/>
        <v>75.507079715497881</v>
      </c>
      <c r="AM189" s="198">
        <v>1056.5896641825111</v>
      </c>
      <c r="AN189" s="198">
        <v>988.36250491017233</v>
      </c>
    </row>
    <row r="190" spans="1:41" x14ac:dyDescent="0.55000000000000004">
      <c r="A190" s="79">
        <f t="shared" si="4"/>
        <v>1869</v>
      </c>
      <c r="K190" s="80"/>
      <c r="L190" s="80"/>
      <c r="M190" s="80"/>
      <c r="N190" s="80"/>
      <c r="O190" s="81"/>
      <c r="P190" s="81"/>
      <c r="Q190" s="81"/>
      <c r="R190" s="82"/>
      <c r="S190" s="82"/>
      <c r="U190" s="84"/>
      <c r="V190" s="84"/>
      <c r="W190" s="84"/>
      <c r="X190" s="84"/>
      <c r="Y190" s="84"/>
      <c r="Z190" s="84"/>
      <c r="AA190" s="84"/>
      <c r="AB190" s="84"/>
      <c r="AC190" s="84"/>
      <c r="AD190" s="85"/>
      <c r="AE190" s="85"/>
      <c r="AF190" s="85"/>
      <c r="AG190" s="85"/>
      <c r="AH190" s="85"/>
      <c r="AI190" s="85"/>
      <c r="AJ190" s="110">
        <f t="shared" ref="AJ190:AJ221" si="6">R190+U190+V190-W190-X190-Y190-Z190-AD190-B190</f>
        <v>0</v>
      </c>
      <c r="AK190" s="97">
        <v>794.27499999999998</v>
      </c>
      <c r="AL190" s="98">
        <f t="shared" si="5"/>
        <v>73.365461612014386</v>
      </c>
      <c r="AM190" s="198">
        <v>1082.6279594619614</v>
      </c>
      <c r="AN190" s="198">
        <v>1014.2125428952927</v>
      </c>
    </row>
    <row r="191" spans="1:41" x14ac:dyDescent="0.55000000000000004">
      <c r="A191" s="79">
        <f t="shared" si="4"/>
        <v>1870</v>
      </c>
      <c r="B191" s="97">
        <v>785.5280425165115</v>
      </c>
      <c r="C191" s="98">
        <f t="shared" ref="C191:C222" si="7">100*B191/$AM191</f>
        <v>68.044825247092987</v>
      </c>
      <c r="D191" s="97">
        <v>785.5280425165115</v>
      </c>
      <c r="E191" s="98">
        <f t="shared" ref="E191:E222" si="8">100*D191/$AM191</f>
        <v>68.044825247092987</v>
      </c>
      <c r="F191" s="99"/>
      <c r="G191" s="99"/>
      <c r="H191" s="97">
        <v>785.5280425165115</v>
      </c>
      <c r="I191" s="98">
        <f t="shared" ref="I191:I222" si="9">100*H191/$AM191</f>
        <v>68.044825247092987</v>
      </c>
      <c r="J191" s="98"/>
      <c r="K191" s="100">
        <v>666.44391336993669</v>
      </c>
      <c r="L191" s="100">
        <v>67.783437499999991</v>
      </c>
      <c r="M191" s="100">
        <v>734.22735086993669</v>
      </c>
      <c r="N191" s="101">
        <f t="shared" ref="N191:N222" si="10">100*M191/$AM191</f>
        <v>63.601003500178308</v>
      </c>
      <c r="O191" s="102">
        <v>73.72958408766948</v>
      </c>
      <c r="P191" s="103"/>
      <c r="Q191" s="104">
        <v>13.677222191094559</v>
      </c>
      <c r="R191" s="105">
        <v>794.27971276651158</v>
      </c>
      <c r="S191" s="105">
        <f t="shared" ref="S191:S222" si="11">100*R191/$AM191</f>
        <v>68.802921509161081</v>
      </c>
      <c r="T191" s="106">
        <f>R191-M191-O191+P191+Q191</f>
        <v>-2.6645352591003757E-14</v>
      </c>
      <c r="U191" s="107"/>
      <c r="V191" s="84"/>
      <c r="W191" s="84"/>
      <c r="X191" s="84"/>
      <c r="Y191" s="84"/>
      <c r="Z191" s="84"/>
      <c r="AA191" s="84"/>
      <c r="AB191" s="84"/>
      <c r="AC191" s="84"/>
      <c r="AD191" s="108">
        <v>8.7516702500000001</v>
      </c>
      <c r="AE191" s="85"/>
      <c r="AF191" s="85"/>
      <c r="AG191" s="85"/>
      <c r="AH191" s="85"/>
      <c r="AI191" s="85"/>
      <c r="AJ191" s="110">
        <f t="shared" si="6"/>
        <v>0</v>
      </c>
      <c r="AK191" s="97">
        <v>788.75</v>
      </c>
      <c r="AL191" s="98">
        <f t="shared" si="5"/>
        <v>68.323920991676701</v>
      </c>
      <c r="AM191" s="198">
        <v>1154.427305329983</v>
      </c>
      <c r="AN191" s="198">
        <v>1083.7648020246556</v>
      </c>
    </row>
    <row r="192" spans="1:41" x14ac:dyDescent="0.55000000000000004">
      <c r="A192" s="79">
        <f t="shared" si="4"/>
        <v>1871</v>
      </c>
      <c r="B192" s="97">
        <v>782.38819428321221</v>
      </c>
      <c r="C192" s="98">
        <f t="shared" si="7"/>
        <v>63.227002581341445</v>
      </c>
      <c r="D192" s="97">
        <v>782.38819428321221</v>
      </c>
      <c r="E192" s="98">
        <f t="shared" si="8"/>
        <v>63.227002581341445</v>
      </c>
      <c r="F192" s="99"/>
      <c r="G192" s="99"/>
      <c r="H192" s="97">
        <v>782.38819428321221</v>
      </c>
      <c r="I192" s="98">
        <f t="shared" si="9"/>
        <v>63.227002581341445</v>
      </c>
      <c r="J192" s="98"/>
      <c r="K192" s="100">
        <v>656.54269722765798</v>
      </c>
      <c r="L192" s="100">
        <v>72.019343749999962</v>
      </c>
      <c r="M192" s="100">
        <v>728.56204097765794</v>
      </c>
      <c r="N192" s="101">
        <f t="shared" si="10"/>
        <v>58.87715891184196</v>
      </c>
      <c r="O192" s="102">
        <v>79.102920698463251</v>
      </c>
      <c r="P192" s="109"/>
      <c r="Q192" s="104">
        <v>14.674004142908935</v>
      </c>
      <c r="R192" s="105">
        <v>792.99095753321228</v>
      </c>
      <c r="S192" s="105">
        <f t="shared" si="11"/>
        <v>64.083841864290079</v>
      </c>
      <c r="T192" s="106">
        <f t="shared" ref="T192:T255" si="12">R192-M192-O192+P192+Q192</f>
        <v>2.1316282072803006E-14</v>
      </c>
      <c r="U192" s="107"/>
      <c r="V192" s="107"/>
      <c r="W192" s="107"/>
      <c r="X192" s="107"/>
      <c r="Y192" s="107"/>
      <c r="Z192" s="107"/>
      <c r="AA192" s="107"/>
      <c r="AB192" s="107"/>
      <c r="AC192" s="107"/>
      <c r="AD192" s="108">
        <v>10.602763250000001</v>
      </c>
      <c r="AE192" s="110"/>
      <c r="AF192" s="110"/>
      <c r="AG192" s="110"/>
      <c r="AH192" s="110"/>
      <c r="AI192" s="110"/>
      <c r="AJ192" s="110">
        <f t="shared" si="6"/>
        <v>0</v>
      </c>
      <c r="AK192" s="97">
        <v>784.97500000000002</v>
      </c>
      <c r="AL192" s="98">
        <f t="shared" si="5"/>
        <v>63.436049666826435</v>
      </c>
      <c r="AM192" s="198">
        <v>1237.427305329983</v>
      </c>
      <c r="AN192" s="198">
        <v>1163.6804891064796</v>
      </c>
      <c r="AO192" s="70"/>
    </row>
    <row r="193" spans="1:41" x14ac:dyDescent="0.55000000000000004">
      <c r="A193" s="79">
        <f t="shared" si="4"/>
        <v>1872</v>
      </c>
      <c r="B193" s="97">
        <v>774.62368729529521</v>
      </c>
      <c r="C193" s="98">
        <f t="shared" si="7"/>
        <v>59.293286670829147</v>
      </c>
      <c r="D193" s="97">
        <v>774.62368729529521</v>
      </c>
      <c r="E193" s="98">
        <f t="shared" si="8"/>
        <v>59.293286670829147</v>
      </c>
      <c r="F193" s="99"/>
      <c r="G193" s="99"/>
      <c r="H193" s="97">
        <v>774.62368729529521</v>
      </c>
      <c r="I193" s="98">
        <f t="shared" si="9"/>
        <v>59.293286670829147</v>
      </c>
      <c r="J193" s="98"/>
      <c r="K193" s="100">
        <v>643.42989679446475</v>
      </c>
      <c r="L193" s="100">
        <v>75.859874999999988</v>
      </c>
      <c r="M193" s="100">
        <v>719.28977179446474</v>
      </c>
      <c r="N193" s="101">
        <f t="shared" si="10"/>
        <v>55.057772358239518</v>
      </c>
      <c r="O193" s="102">
        <v>84.882629199571355</v>
      </c>
      <c r="P193" s="109"/>
      <c r="Q193" s="104">
        <v>15.746170198740979</v>
      </c>
      <c r="R193" s="105">
        <v>788.42623079529517</v>
      </c>
      <c r="S193" s="105">
        <f t="shared" si="11"/>
        <v>60.349797312002067</v>
      </c>
      <c r="T193" s="106">
        <f t="shared" si="12"/>
        <v>5.1514348342607263E-14</v>
      </c>
      <c r="U193" s="107"/>
      <c r="V193" s="107"/>
      <c r="W193" s="107"/>
      <c r="X193" s="107"/>
      <c r="Y193" s="107"/>
      <c r="Z193" s="107"/>
      <c r="AA193" s="107"/>
      <c r="AB193" s="107"/>
      <c r="AC193" s="107"/>
      <c r="AD193" s="108">
        <v>13.802543499999999</v>
      </c>
      <c r="AE193" s="110"/>
      <c r="AF193" s="110"/>
      <c r="AG193" s="110"/>
      <c r="AH193" s="110"/>
      <c r="AI193" s="110"/>
      <c r="AJ193" s="110">
        <f t="shared" si="6"/>
        <v>0</v>
      </c>
      <c r="AK193" s="97">
        <v>779.17499999999995</v>
      </c>
      <c r="AL193" s="98">
        <f t="shared" si="5"/>
        <v>59.641665236259939</v>
      </c>
      <c r="AM193" s="198">
        <v>1306.427305329983</v>
      </c>
      <c r="AN193" s="198">
        <v>1228.5071468534879</v>
      </c>
      <c r="AO193" s="70"/>
    </row>
    <row r="194" spans="1:41" x14ac:dyDescent="0.55000000000000004">
      <c r="A194" s="79">
        <f t="shared" si="4"/>
        <v>1873</v>
      </c>
      <c r="B194" s="97">
        <v>783.09035985039839</v>
      </c>
      <c r="C194" s="98">
        <f t="shared" si="7"/>
        <v>57.351303639057434</v>
      </c>
      <c r="D194" s="97">
        <v>783.09035985039839</v>
      </c>
      <c r="E194" s="98">
        <f t="shared" si="8"/>
        <v>57.351303639057434</v>
      </c>
      <c r="F194" s="99"/>
      <c r="G194" s="99"/>
      <c r="H194" s="97">
        <v>783.09035985039839</v>
      </c>
      <c r="I194" s="98">
        <f t="shared" si="9"/>
        <v>57.351303639057434</v>
      </c>
      <c r="J194" s="98"/>
      <c r="K194" s="100">
        <v>632.64657583113058</v>
      </c>
      <c r="L194" s="100">
        <v>79.434156250000115</v>
      </c>
      <c r="M194" s="100">
        <v>712.08073208113069</v>
      </c>
      <c r="N194" s="101">
        <f t="shared" si="10"/>
        <v>52.150761106175629</v>
      </c>
      <c r="O194" s="102">
        <v>99.670543694270194</v>
      </c>
      <c r="P194" s="109"/>
      <c r="Q194" s="104">
        <v>18.489405425002474</v>
      </c>
      <c r="R194" s="105">
        <v>793.26187035039834</v>
      </c>
      <c r="S194" s="105">
        <f t="shared" si="11"/>
        <v>58.096236046685085</v>
      </c>
      <c r="T194" s="106">
        <f t="shared" si="12"/>
        <v>-7.1054273576010019E-14</v>
      </c>
      <c r="U194" s="107"/>
      <c r="V194" s="107"/>
      <c r="W194" s="107"/>
      <c r="X194" s="107"/>
      <c r="Y194" s="107"/>
      <c r="Z194" s="107"/>
      <c r="AA194" s="107"/>
      <c r="AB194" s="107"/>
      <c r="AC194" s="107"/>
      <c r="AD194" s="108">
        <v>10.1715105</v>
      </c>
      <c r="AE194" s="110"/>
      <c r="AF194" s="110"/>
      <c r="AG194" s="110"/>
      <c r="AH194" s="110"/>
      <c r="AI194" s="110"/>
      <c r="AJ194" s="110">
        <f t="shared" si="6"/>
        <v>0</v>
      </c>
      <c r="AK194" s="97">
        <v>772.77500000000009</v>
      </c>
      <c r="AL194" s="98">
        <f t="shared" si="5"/>
        <v>56.595836115438125</v>
      </c>
      <c r="AM194" s="198">
        <v>1365.427305329983</v>
      </c>
      <c r="AN194" s="198">
        <v>1285.3249264557742</v>
      </c>
      <c r="AO194" s="70"/>
    </row>
    <row r="195" spans="1:41" x14ac:dyDescent="0.55000000000000004">
      <c r="A195" s="79">
        <f t="shared" si="4"/>
        <v>1874</v>
      </c>
      <c r="B195" s="97">
        <v>785.80045591715896</v>
      </c>
      <c r="C195" s="98">
        <f t="shared" si="7"/>
        <v>57.718869956607527</v>
      </c>
      <c r="D195" s="97">
        <v>785.80045591715896</v>
      </c>
      <c r="E195" s="98">
        <f t="shared" si="8"/>
        <v>57.718869956607527</v>
      </c>
      <c r="F195" s="99"/>
      <c r="G195" s="99"/>
      <c r="H195" s="97">
        <v>785.80045591715896</v>
      </c>
      <c r="I195" s="98">
        <f t="shared" si="9"/>
        <v>57.718869956607527</v>
      </c>
      <c r="J195" s="98"/>
      <c r="K195" s="100">
        <v>621.81703462292785</v>
      </c>
      <c r="L195" s="100">
        <v>82.882781250000107</v>
      </c>
      <c r="M195" s="100">
        <v>704.69981587292796</v>
      </c>
      <c r="N195" s="101">
        <f t="shared" si="10"/>
        <v>51.761839439684422</v>
      </c>
      <c r="O195" s="102">
        <v>108.38358291454675</v>
      </c>
      <c r="P195" s="109"/>
      <c r="Q195" s="104">
        <v>20.105719620315742</v>
      </c>
      <c r="R195" s="105">
        <v>792.97767916715895</v>
      </c>
      <c r="S195" s="105">
        <f t="shared" si="11"/>
        <v>58.246053686645929</v>
      </c>
      <c r="T195" s="106">
        <f t="shared" si="12"/>
        <v>0</v>
      </c>
      <c r="U195" s="107"/>
      <c r="V195" s="107"/>
      <c r="W195" s="107"/>
      <c r="X195" s="107"/>
      <c r="Y195" s="107"/>
      <c r="Z195" s="107"/>
      <c r="AA195" s="107"/>
      <c r="AB195" s="107"/>
      <c r="AC195" s="107"/>
      <c r="AD195" s="108">
        <v>7.1772232499999999</v>
      </c>
      <c r="AE195" s="110"/>
      <c r="AF195" s="110"/>
      <c r="AG195" s="110"/>
      <c r="AH195" s="110"/>
      <c r="AI195" s="110"/>
      <c r="AJ195" s="110">
        <f t="shared" si="6"/>
        <v>0</v>
      </c>
      <c r="AK195" s="97">
        <v>768.27499999999998</v>
      </c>
      <c r="AL195" s="98">
        <f t="shared" si="5"/>
        <v>56.431584484328035</v>
      </c>
      <c r="AM195" s="198">
        <v>1361.427305329983</v>
      </c>
      <c r="AN195" s="198">
        <v>1282.1488209082436</v>
      </c>
      <c r="AO195" s="70"/>
    </row>
    <row r="196" spans="1:41" x14ac:dyDescent="0.55000000000000004">
      <c r="A196" s="79">
        <f t="shared" si="4"/>
        <v>1875</v>
      </c>
      <c r="B196" s="97">
        <v>787.39830012811751</v>
      </c>
      <c r="C196" s="98">
        <f t="shared" si="7"/>
        <v>59.095028822838032</v>
      </c>
      <c r="D196" s="97">
        <v>787.39830012811751</v>
      </c>
      <c r="E196" s="98">
        <f t="shared" si="8"/>
        <v>59.095028822838032</v>
      </c>
      <c r="F196" s="99"/>
      <c r="G196" s="99"/>
      <c r="H196" s="97">
        <v>787.39830012811751</v>
      </c>
      <c r="I196" s="98">
        <f t="shared" si="9"/>
        <v>59.095028822838032</v>
      </c>
      <c r="J196" s="98"/>
      <c r="K196" s="100">
        <v>615.57438293118128</v>
      </c>
      <c r="L196" s="100">
        <v>85.998281249999877</v>
      </c>
      <c r="M196" s="100">
        <v>701.57266418118115</v>
      </c>
      <c r="N196" s="101">
        <f t="shared" si="10"/>
        <v>52.653729128391944</v>
      </c>
      <c r="O196" s="102">
        <v>115.65450471330027</v>
      </c>
      <c r="P196" s="109"/>
      <c r="Q196" s="104">
        <v>21.454513516363996</v>
      </c>
      <c r="R196" s="105">
        <v>795.77265537811741</v>
      </c>
      <c r="S196" s="105">
        <f t="shared" si="11"/>
        <v>59.723532548069464</v>
      </c>
      <c r="T196" s="106">
        <f t="shared" si="12"/>
        <v>0</v>
      </c>
      <c r="U196" s="107"/>
      <c r="V196" s="107"/>
      <c r="W196" s="107"/>
      <c r="X196" s="107"/>
      <c r="Y196" s="107"/>
      <c r="Z196" s="107"/>
      <c r="AA196" s="107"/>
      <c r="AB196" s="107"/>
      <c r="AC196" s="107"/>
      <c r="AD196" s="108">
        <v>8.3743552500000007</v>
      </c>
      <c r="AE196" s="110"/>
      <c r="AF196" s="110"/>
      <c r="AG196" s="110"/>
      <c r="AH196" s="110"/>
      <c r="AI196" s="110"/>
      <c r="AJ196" s="110">
        <f t="shared" si="6"/>
        <v>0</v>
      </c>
      <c r="AK196" s="97">
        <v>768.875</v>
      </c>
      <c r="AL196" s="98">
        <f t="shared" si="5"/>
        <v>57.704836648449188</v>
      </c>
      <c r="AM196" s="198">
        <v>1332.427305329983</v>
      </c>
      <c r="AN196" s="198">
        <v>1252.2644808002542</v>
      </c>
      <c r="AO196" s="70"/>
    </row>
    <row r="197" spans="1:41" x14ac:dyDescent="0.55000000000000004">
      <c r="A197" s="79">
        <f t="shared" si="4"/>
        <v>1876</v>
      </c>
      <c r="B197" s="97">
        <v>790.85242344721837</v>
      </c>
      <c r="C197" s="98">
        <f t="shared" si="7"/>
        <v>60.121332455450904</v>
      </c>
      <c r="D197" s="97">
        <v>790.85242344721837</v>
      </c>
      <c r="E197" s="98">
        <f t="shared" si="8"/>
        <v>60.121332455450904</v>
      </c>
      <c r="F197" s="99"/>
      <c r="G197" s="99"/>
      <c r="H197" s="97">
        <v>790.85242344721837</v>
      </c>
      <c r="I197" s="98">
        <f t="shared" si="9"/>
        <v>60.121332455450904</v>
      </c>
      <c r="J197" s="98"/>
      <c r="K197" s="100">
        <v>609.1238243815958</v>
      </c>
      <c r="L197" s="100">
        <v>88.791749999999865</v>
      </c>
      <c r="M197" s="100">
        <v>697.91557438159566</v>
      </c>
      <c r="N197" s="101">
        <f t="shared" si="10"/>
        <v>53.05618725973757</v>
      </c>
      <c r="O197" s="102">
        <v>123.49180363720077</v>
      </c>
      <c r="P197" s="109"/>
      <c r="Q197" s="104">
        <v>22.908373321578058</v>
      </c>
      <c r="R197" s="105">
        <v>798.49900469721831</v>
      </c>
      <c r="S197" s="105">
        <f t="shared" si="11"/>
        <v>60.702632632132413</v>
      </c>
      <c r="T197" s="106">
        <f t="shared" si="12"/>
        <v>-6.7501559897209518E-14</v>
      </c>
      <c r="U197" s="107"/>
      <c r="V197" s="107"/>
      <c r="W197" s="107"/>
      <c r="X197" s="107"/>
      <c r="Y197" s="107"/>
      <c r="Z197" s="107"/>
      <c r="AA197" s="107"/>
      <c r="AB197" s="107"/>
      <c r="AC197" s="107"/>
      <c r="AD197" s="108">
        <v>7.6465812499999997</v>
      </c>
      <c r="AE197" s="110"/>
      <c r="AF197" s="110"/>
      <c r="AG197" s="110"/>
      <c r="AH197" s="110"/>
      <c r="AI197" s="110"/>
      <c r="AJ197" s="110">
        <f t="shared" si="6"/>
        <v>0</v>
      </c>
      <c r="AK197" s="97">
        <v>768.875</v>
      </c>
      <c r="AL197" s="98">
        <f t="shared" si="5"/>
        <v>58.45058840458865</v>
      </c>
      <c r="AM197" s="198">
        <v>1315.427305329983</v>
      </c>
      <c r="AN197" s="198">
        <v>1235.8871536366742</v>
      </c>
      <c r="AO197" s="70"/>
    </row>
    <row r="198" spans="1:41" x14ac:dyDescent="0.55000000000000004">
      <c r="A198" s="79">
        <f t="shared" si="4"/>
        <v>1877</v>
      </c>
      <c r="B198" s="97">
        <v>797.04113698344622</v>
      </c>
      <c r="C198" s="98">
        <f t="shared" si="7"/>
        <v>61.290710654618039</v>
      </c>
      <c r="D198" s="97">
        <v>797.04113698344622</v>
      </c>
      <c r="E198" s="98">
        <f t="shared" si="8"/>
        <v>61.290710654618039</v>
      </c>
      <c r="F198" s="99"/>
      <c r="G198" s="99"/>
      <c r="H198" s="97">
        <v>797.04113698344622</v>
      </c>
      <c r="I198" s="98">
        <f t="shared" si="9"/>
        <v>61.290710654618039</v>
      </c>
      <c r="J198" s="98"/>
      <c r="K198" s="100">
        <v>604.35442005539016</v>
      </c>
      <c r="L198" s="100">
        <v>91.425312500000018</v>
      </c>
      <c r="M198" s="100">
        <v>695.77973255539018</v>
      </c>
      <c r="N198" s="101">
        <f t="shared" si="10"/>
        <v>53.503931338848375</v>
      </c>
      <c r="O198" s="102">
        <v>132.87858024185579</v>
      </c>
      <c r="P198" s="109"/>
      <c r="Q198" s="104">
        <v>24.649669313799805</v>
      </c>
      <c r="R198" s="105">
        <v>804.00864348344624</v>
      </c>
      <c r="S198" s="105">
        <f t="shared" si="11"/>
        <v>61.826496582169909</v>
      </c>
      <c r="T198" s="106">
        <f t="shared" si="12"/>
        <v>7.1054273576010019E-14</v>
      </c>
      <c r="U198" s="107"/>
      <c r="V198" s="107"/>
      <c r="W198" s="107"/>
      <c r="X198" s="107"/>
      <c r="Y198" s="107"/>
      <c r="Z198" s="107"/>
      <c r="AA198" s="107"/>
      <c r="AB198" s="107"/>
      <c r="AC198" s="107"/>
      <c r="AD198" s="108">
        <v>6.9675064999999998</v>
      </c>
      <c r="AE198" s="110"/>
      <c r="AF198" s="110"/>
      <c r="AG198" s="110"/>
      <c r="AH198" s="110"/>
      <c r="AI198" s="110"/>
      <c r="AJ198" s="110">
        <f t="shared" si="6"/>
        <v>0</v>
      </c>
      <c r="AK198" s="97">
        <v>770.35</v>
      </c>
      <c r="AL198" s="98">
        <f t="shared" si="5"/>
        <v>59.238220917279484</v>
      </c>
      <c r="AM198" s="198">
        <v>1300.427305329983</v>
      </c>
      <c r="AN198" s="198">
        <v>1219.8886724203951</v>
      </c>
      <c r="AO198" s="70"/>
    </row>
    <row r="199" spans="1:41" x14ac:dyDescent="0.55000000000000004">
      <c r="A199" s="79">
        <f t="shared" si="4"/>
        <v>1878</v>
      </c>
      <c r="B199" s="97">
        <v>807.96821056068791</v>
      </c>
      <c r="C199" s="98">
        <f t="shared" si="7"/>
        <v>63.348824914144949</v>
      </c>
      <c r="D199" s="97">
        <v>807.96821056068791</v>
      </c>
      <c r="E199" s="98">
        <f t="shared" si="8"/>
        <v>63.348824914144949</v>
      </c>
      <c r="F199" s="99"/>
      <c r="G199" s="99"/>
      <c r="H199" s="97">
        <v>807.96821056068791</v>
      </c>
      <c r="I199" s="98">
        <f t="shared" si="9"/>
        <v>63.348824914144949</v>
      </c>
      <c r="J199" s="98"/>
      <c r="K199" s="100">
        <v>602.24177454621986</v>
      </c>
      <c r="L199" s="100">
        <v>93.310843750000004</v>
      </c>
      <c r="M199" s="100">
        <v>695.55261829621986</v>
      </c>
      <c r="N199" s="101">
        <f t="shared" si="10"/>
        <v>54.534869638553339</v>
      </c>
      <c r="O199" s="102">
        <v>147.57806300787632</v>
      </c>
      <c r="P199" s="104"/>
      <c r="Q199" s="104">
        <v>27.376499993408252</v>
      </c>
      <c r="R199" s="105">
        <v>815.75418131068795</v>
      </c>
      <c r="S199" s="105">
        <f t="shared" si="11"/>
        <v>63.959284696326399</v>
      </c>
      <c r="T199" s="106">
        <f t="shared" si="12"/>
        <v>0</v>
      </c>
      <c r="U199" s="107"/>
      <c r="V199" s="107"/>
      <c r="W199" s="107"/>
      <c r="X199" s="107"/>
      <c r="Y199" s="107"/>
      <c r="Z199" s="107"/>
      <c r="AA199" s="107"/>
      <c r="AB199" s="107"/>
      <c r="AC199" s="107"/>
      <c r="AD199" s="108">
        <v>7.7859707499999997</v>
      </c>
      <c r="AE199" s="110"/>
      <c r="AF199" s="110"/>
      <c r="AG199" s="110"/>
      <c r="AH199" s="110"/>
      <c r="AI199" s="110"/>
      <c r="AJ199" s="110">
        <f t="shared" si="6"/>
        <v>0</v>
      </c>
      <c r="AK199" s="97">
        <v>771.57499999999993</v>
      </c>
      <c r="AL199" s="98">
        <f t="shared" si="5"/>
        <v>60.495411755386201</v>
      </c>
      <c r="AM199" s="198">
        <v>1275.427305329983</v>
      </c>
      <c r="AN199" s="198">
        <v>1196.6605016629348</v>
      </c>
      <c r="AO199" s="70"/>
    </row>
    <row r="200" spans="1:41" x14ac:dyDescent="0.55000000000000004">
      <c r="A200" s="79">
        <f t="shared" si="4"/>
        <v>1879</v>
      </c>
      <c r="B200" s="97">
        <v>812.14901676023044</v>
      </c>
      <c r="C200" s="98">
        <f t="shared" si="7"/>
        <v>66.166771199691638</v>
      </c>
      <c r="D200" s="97">
        <v>812.14901676023044</v>
      </c>
      <c r="E200" s="98">
        <f t="shared" si="8"/>
        <v>66.166771199691638</v>
      </c>
      <c r="F200" s="99"/>
      <c r="G200" s="99"/>
      <c r="H200" s="97">
        <v>812.14901676023044</v>
      </c>
      <c r="I200" s="98">
        <f t="shared" si="9"/>
        <v>66.166771199691638</v>
      </c>
      <c r="J200" s="98"/>
      <c r="K200" s="100">
        <v>596.02972071440286</v>
      </c>
      <c r="L200" s="100">
        <v>94.474999999999909</v>
      </c>
      <c r="M200" s="100">
        <v>690.50472071440277</v>
      </c>
      <c r="N200" s="101">
        <f t="shared" si="10"/>
        <v>56.256261997427757</v>
      </c>
      <c r="O200" s="102">
        <v>159.41223946140403</v>
      </c>
      <c r="P200" s="104"/>
      <c r="Q200" s="104">
        <v>29.571801415576275</v>
      </c>
      <c r="R200" s="105">
        <v>820.34515876023045</v>
      </c>
      <c r="S200" s="105">
        <f t="shared" si="11"/>
        <v>66.834520887547626</v>
      </c>
      <c r="T200" s="106">
        <f t="shared" si="12"/>
        <v>-7.1054273576010019E-14</v>
      </c>
      <c r="U200" s="107"/>
      <c r="V200" s="107"/>
      <c r="W200" s="107"/>
      <c r="X200" s="107"/>
      <c r="Y200" s="107"/>
      <c r="Z200" s="107"/>
      <c r="AA200" s="107"/>
      <c r="AB200" s="107"/>
      <c r="AC200" s="107"/>
      <c r="AD200" s="108">
        <v>8.196142</v>
      </c>
      <c r="AE200" s="110"/>
      <c r="AF200" s="110"/>
      <c r="AG200" s="110"/>
      <c r="AH200" s="110"/>
      <c r="AI200" s="110"/>
      <c r="AJ200" s="110">
        <f t="shared" si="6"/>
        <v>0</v>
      </c>
      <c r="AK200" s="97">
        <v>770.9</v>
      </c>
      <c r="AL200" s="98">
        <f t="shared" si="5"/>
        <v>62.806163481327339</v>
      </c>
      <c r="AM200" s="198">
        <v>1227.427305329983</v>
      </c>
      <c r="AN200" s="198">
        <v>1150.0606988662507</v>
      </c>
      <c r="AO200" s="70"/>
    </row>
    <row r="201" spans="1:41" x14ac:dyDescent="0.55000000000000004">
      <c r="A201" s="79">
        <f t="shared" si="4"/>
        <v>1880</v>
      </c>
      <c r="B201" s="97">
        <v>808.33635367924137</v>
      </c>
      <c r="C201" s="98">
        <f t="shared" si="7"/>
        <v>61.684944322469804</v>
      </c>
      <c r="D201" s="97">
        <v>808.33635367924137</v>
      </c>
      <c r="E201" s="98">
        <f t="shared" si="8"/>
        <v>61.684944322469804</v>
      </c>
      <c r="F201" s="99"/>
      <c r="G201" s="99"/>
      <c r="H201" s="97">
        <v>808.33635367924137</v>
      </c>
      <c r="I201" s="98">
        <f t="shared" si="9"/>
        <v>61.684944322469804</v>
      </c>
      <c r="J201" s="98"/>
      <c r="K201" s="100">
        <v>584.85776324398375</v>
      </c>
      <c r="L201" s="100">
        <v>96.267031249999945</v>
      </c>
      <c r="M201" s="100">
        <v>681.1247944939837</v>
      </c>
      <c r="N201" s="101">
        <f t="shared" si="10"/>
        <v>51.977304786278651</v>
      </c>
      <c r="O201" s="102">
        <v>168.44735945937512</v>
      </c>
      <c r="P201" s="104"/>
      <c r="Q201" s="104">
        <v>31.247863274117528</v>
      </c>
      <c r="R201" s="105">
        <v>818.32429067924136</v>
      </c>
      <c r="S201" s="105">
        <f t="shared" si="11"/>
        <v>62.447133644943122</v>
      </c>
      <c r="T201" s="106">
        <f t="shared" si="12"/>
        <v>6.3948846218409017E-14</v>
      </c>
      <c r="U201" s="107"/>
      <c r="V201" s="107"/>
      <c r="W201" s="107"/>
      <c r="X201" s="107"/>
      <c r="Y201" s="107"/>
      <c r="Z201" s="107"/>
      <c r="AA201" s="107"/>
      <c r="AB201" s="107"/>
      <c r="AC201" s="107"/>
      <c r="AD201" s="108">
        <v>9.9879370000000005</v>
      </c>
      <c r="AE201" s="110"/>
      <c r="AF201" s="110"/>
      <c r="AG201" s="110"/>
      <c r="AH201" s="110"/>
      <c r="AI201" s="110"/>
      <c r="AJ201" s="110">
        <f t="shared" si="6"/>
        <v>0</v>
      </c>
      <c r="AK201" s="97">
        <v>766.55000000000007</v>
      </c>
      <c r="AL201" s="98">
        <f t="shared" si="5"/>
        <v>58.496186463923884</v>
      </c>
      <c r="AM201" s="198">
        <v>1310.427305329983</v>
      </c>
      <c r="AN201" s="198">
        <v>1235.7325714338183</v>
      </c>
      <c r="AO201" s="70"/>
    </row>
    <row r="202" spans="1:41" x14ac:dyDescent="0.55000000000000004">
      <c r="A202" s="79">
        <f t="shared" ref="A202:A210" si="13">A203-1</f>
        <v>1881</v>
      </c>
      <c r="B202" s="97">
        <v>805.64554327307314</v>
      </c>
      <c r="C202" s="98">
        <f t="shared" si="7"/>
        <v>60.60094749393614</v>
      </c>
      <c r="D202" s="97">
        <v>805.64554327307314</v>
      </c>
      <c r="E202" s="98">
        <f t="shared" si="8"/>
        <v>60.60094749393614</v>
      </c>
      <c r="F202" s="99"/>
      <c r="G202" s="99"/>
      <c r="H202" s="97">
        <v>805.64554327307314</v>
      </c>
      <c r="I202" s="98">
        <f t="shared" si="9"/>
        <v>60.60094749393614</v>
      </c>
      <c r="J202" s="98"/>
      <c r="K202" s="100">
        <v>571.63983772704637</v>
      </c>
      <c r="L202" s="100">
        <v>98.775843750000035</v>
      </c>
      <c r="M202" s="100">
        <v>670.41568147704641</v>
      </c>
      <c r="N202" s="101">
        <f t="shared" si="10"/>
        <v>50.428908657825382</v>
      </c>
      <c r="O202" s="102">
        <v>177.25326678267839</v>
      </c>
      <c r="P202" s="104"/>
      <c r="Q202" s="104">
        <v>32.881404986651724</v>
      </c>
      <c r="R202" s="105">
        <v>814.78754327307308</v>
      </c>
      <c r="S202" s="105">
        <f t="shared" si="11"/>
        <v>61.28861202161265</v>
      </c>
      <c r="T202" s="106">
        <f t="shared" si="12"/>
        <v>0</v>
      </c>
      <c r="U202" s="107"/>
      <c r="V202" s="107"/>
      <c r="W202" s="107"/>
      <c r="X202" s="107"/>
      <c r="Y202" s="107"/>
      <c r="Z202" s="107"/>
      <c r="AA202" s="107"/>
      <c r="AB202" s="107"/>
      <c r="AC202" s="107"/>
      <c r="AD202" s="108">
        <v>9.1419999999999995</v>
      </c>
      <c r="AE202" s="110"/>
      <c r="AF202" s="110"/>
      <c r="AG202" s="110"/>
      <c r="AH202" s="110"/>
      <c r="AI202" s="110"/>
      <c r="AJ202" s="110">
        <f t="shared" si="6"/>
        <v>0</v>
      </c>
      <c r="AK202" s="97">
        <v>761.22500000000002</v>
      </c>
      <c r="AL202" s="98">
        <f t="shared" si="5"/>
        <v>57.25961825427175</v>
      </c>
      <c r="AM202" s="198">
        <v>1329.427305329983</v>
      </c>
      <c r="AN202" s="198">
        <v>1255.5038418324698</v>
      </c>
      <c r="AO202" s="70"/>
    </row>
    <row r="203" spans="1:41" x14ac:dyDescent="0.55000000000000004">
      <c r="A203" s="79">
        <f t="shared" si="13"/>
        <v>1882</v>
      </c>
      <c r="B203" s="97">
        <v>819.24517888300284</v>
      </c>
      <c r="C203" s="98">
        <f t="shared" si="7"/>
        <v>59.867643366371567</v>
      </c>
      <c r="D203" s="97">
        <v>819.24517888300284</v>
      </c>
      <c r="E203" s="98">
        <f t="shared" si="8"/>
        <v>59.867643366371567</v>
      </c>
      <c r="F203" s="99"/>
      <c r="G203" s="99"/>
      <c r="H203" s="97">
        <v>819.24517888300284</v>
      </c>
      <c r="I203" s="98">
        <f t="shared" si="9"/>
        <v>59.867643366371567</v>
      </c>
      <c r="J203" s="98"/>
      <c r="K203" s="100">
        <v>574.47425836857144</v>
      </c>
      <c r="L203" s="100">
        <v>102.03606250000007</v>
      </c>
      <c r="M203" s="100">
        <v>676.51032086857151</v>
      </c>
      <c r="N203" s="101">
        <f t="shared" si="10"/>
        <v>49.437066787076255</v>
      </c>
      <c r="O203" s="102">
        <v>186.17185801443128</v>
      </c>
      <c r="P203" s="104"/>
      <c r="Q203" s="104">
        <v>33.997999999999998</v>
      </c>
      <c r="R203" s="105">
        <v>828.6841788830028</v>
      </c>
      <c r="S203" s="105">
        <f t="shared" si="11"/>
        <v>60.557413291542993</v>
      </c>
      <c r="T203" s="106">
        <f t="shared" si="12"/>
        <v>0</v>
      </c>
      <c r="U203" s="107"/>
      <c r="V203" s="107"/>
      <c r="W203" s="107"/>
      <c r="X203" s="107"/>
      <c r="Y203" s="107"/>
      <c r="Z203" s="107"/>
      <c r="AA203" s="107"/>
      <c r="AB203" s="107"/>
      <c r="AC203" s="107"/>
      <c r="AD203" s="108">
        <v>9.4390000000000001</v>
      </c>
      <c r="AE203" s="110"/>
      <c r="AF203" s="110"/>
      <c r="AG203" s="110"/>
      <c r="AH203" s="110"/>
      <c r="AI203" s="110"/>
      <c r="AJ203" s="110">
        <f t="shared" si="6"/>
        <v>0</v>
      </c>
      <c r="AK203" s="97">
        <v>755.4</v>
      </c>
      <c r="AL203" s="98">
        <f t="shared" si="5"/>
        <v>55.202055458681642</v>
      </c>
      <c r="AM203" s="198">
        <v>1368.427305329983</v>
      </c>
      <c r="AN203" s="198">
        <v>1293.4985798212676</v>
      </c>
      <c r="AO203" s="70"/>
    </row>
    <row r="204" spans="1:41" x14ac:dyDescent="0.55000000000000004">
      <c r="A204" s="79">
        <f t="shared" si="13"/>
        <v>1883</v>
      </c>
      <c r="B204" s="97">
        <v>833.74730829921145</v>
      </c>
      <c r="C204" s="98">
        <f t="shared" si="7"/>
        <v>60.661433679756456</v>
      </c>
      <c r="D204" s="97">
        <v>833.74730829921145</v>
      </c>
      <c r="E204" s="98">
        <f t="shared" si="8"/>
        <v>60.661433679756456</v>
      </c>
      <c r="F204" s="99"/>
      <c r="G204" s="99"/>
      <c r="H204" s="97">
        <v>833.74730829921145</v>
      </c>
      <c r="I204" s="98">
        <f t="shared" si="9"/>
        <v>60.661433679756456</v>
      </c>
      <c r="J204" s="98"/>
      <c r="K204" s="100">
        <v>580.4018318913993</v>
      </c>
      <c r="L204" s="100">
        <v>105.5385937499999</v>
      </c>
      <c r="M204" s="100">
        <v>685.9404256413992</v>
      </c>
      <c r="N204" s="101">
        <f t="shared" si="10"/>
        <v>49.907363087254247</v>
      </c>
      <c r="O204" s="102">
        <v>193.36588265781234</v>
      </c>
      <c r="P204" s="104"/>
      <c r="Q204" s="104">
        <v>34.701749999999997</v>
      </c>
      <c r="R204" s="105">
        <v>844.60455829921148</v>
      </c>
      <c r="S204" s="105">
        <f t="shared" si="11"/>
        <v>61.451380878702231</v>
      </c>
      <c r="T204" s="106">
        <f t="shared" si="12"/>
        <v>-6.3948846218409017E-14</v>
      </c>
      <c r="U204" s="107"/>
      <c r="V204" s="107"/>
      <c r="W204" s="107"/>
      <c r="X204" s="107"/>
      <c r="Y204" s="107"/>
      <c r="Z204" s="107"/>
      <c r="AA204" s="107"/>
      <c r="AB204" s="107"/>
      <c r="AC204" s="107"/>
      <c r="AD204" s="108">
        <v>10.857250000000001</v>
      </c>
      <c r="AE204" s="110"/>
      <c r="AF204" s="110"/>
      <c r="AG204" s="110"/>
      <c r="AH204" s="110"/>
      <c r="AI204" s="110"/>
      <c r="AJ204" s="110">
        <f t="shared" si="6"/>
        <v>0</v>
      </c>
      <c r="AK204" s="97">
        <v>747.67499999999995</v>
      </c>
      <c r="AL204" s="98">
        <f t="shared" si="5"/>
        <v>54.399021112323759</v>
      </c>
      <c r="AM204" s="198">
        <v>1374.427305329983</v>
      </c>
      <c r="AN204" s="198">
        <v>1300.9500908448354</v>
      </c>
      <c r="AO204" s="70"/>
    </row>
    <row r="205" spans="1:41" x14ac:dyDescent="0.55000000000000004">
      <c r="A205" s="79">
        <f t="shared" si="13"/>
        <v>1884</v>
      </c>
      <c r="B205" s="97">
        <v>854.57031305376734</v>
      </c>
      <c r="C205" s="98">
        <f t="shared" si="7"/>
        <v>63.992274955213958</v>
      </c>
      <c r="D205" s="97">
        <v>854.57031305376734</v>
      </c>
      <c r="E205" s="98">
        <f t="shared" si="8"/>
        <v>63.992274955213958</v>
      </c>
      <c r="F205" s="99"/>
      <c r="G205" s="99"/>
      <c r="H205" s="97">
        <v>854.57031305376734</v>
      </c>
      <c r="I205" s="98">
        <f t="shared" si="9"/>
        <v>63.992274955213958</v>
      </c>
      <c r="J205" s="98"/>
      <c r="K205" s="100">
        <v>588.8037468617473</v>
      </c>
      <c r="L205" s="100">
        <v>109.39909374999991</v>
      </c>
      <c r="M205" s="100">
        <v>698.20284061174721</v>
      </c>
      <c r="N205" s="101">
        <f t="shared" si="10"/>
        <v>52.283103529863936</v>
      </c>
      <c r="O205" s="102">
        <v>202.43797244202017</v>
      </c>
      <c r="P205" s="104"/>
      <c r="Q205" s="104">
        <v>35.171500000000002</v>
      </c>
      <c r="R205" s="105">
        <v>865.46931305376734</v>
      </c>
      <c r="S205" s="105">
        <f t="shared" si="11"/>
        <v>64.808418219358686</v>
      </c>
      <c r="T205" s="106">
        <f t="shared" si="12"/>
        <v>0</v>
      </c>
      <c r="U205" s="107"/>
      <c r="V205" s="107"/>
      <c r="W205" s="107"/>
      <c r="X205" s="107"/>
      <c r="Y205" s="107"/>
      <c r="Z205" s="107"/>
      <c r="AA205" s="107"/>
      <c r="AB205" s="107"/>
      <c r="AC205" s="107"/>
      <c r="AD205" s="108">
        <v>10.899000000000001</v>
      </c>
      <c r="AE205" s="110"/>
      <c r="AF205" s="110"/>
      <c r="AG205" s="110"/>
      <c r="AH205" s="110"/>
      <c r="AI205" s="110"/>
      <c r="AJ205" s="110">
        <f t="shared" si="6"/>
        <v>0</v>
      </c>
      <c r="AK205" s="97">
        <v>741.32500000000005</v>
      </c>
      <c r="AL205" s="98">
        <f t="shared" si="5"/>
        <v>55.512194264802694</v>
      </c>
      <c r="AM205" s="198">
        <v>1335.427305329983</v>
      </c>
      <c r="AN205" s="198">
        <v>1263.6322752814583</v>
      </c>
      <c r="AO205" s="70"/>
    </row>
    <row r="206" spans="1:41" x14ac:dyDescent="0.55000000000000004">
      <c r="A206" s="79">
        <f t="shared" si="13"/>
        <v>1885</v>
      </c>
      <c r="B206" s="97">
        <v>872.12216603857701</v>
      </c>
      <c r="C206" s="98">
        <f t="shared" si="7"/>
        <v>66.756272046709299</v>
      </c>
      <c r="D206" s="97">
        <v>872.12216603857701</v>
      </c>
      <c r="E206" s="98">
        <f t="shared" si="8"/>
        <v>66.756272046709299</v>
      </c>
      <c r="F206" s="99"/>
      <c r="G206" s="99"/>
      <c r="H206" s="97">
        <v>872.12216603857701</v>
      </c>
      <c r="I206" s="98">
        <f t="shared" si="9"/>
        <v>66.756272046709299</v>
      </c>
      <c r="J206" s="98"/>
      <c r="K206" s="100">
        <v>591.05674158891725</v>
      </c>
      <c r="L206" s="100">
        <v>113.21109374999992</v>
      </c>
      <c r="M206" s="100">
        <v>704.26783533891717</v>
      </c>
      <c r="N206" s="101">
        <f t="shared" si="10"/>
        <v>53.907923729520505</v>
      </c>
      <c r="O206" s="102">
        <v>212.25833069965978</v>
      </c>
      <c r="P206" s="104"/>
      <c r="Q206" s="104">
        <v>35.9405</v>
      </c>
      <c r="R206" s="105">
        <v>880.58566603857696</v>
      </c>
      <c r="S206" s="105">
        <f t="shared" si="11"/>
        <v>67.404107556995285</v>
      </c>
      <c r="T206" s="106">
        <f t="shared" si="12"/>
        <v>0</v>
      </c>
      <c r="U206" s="107"/>
      <c r="V206" s="107"/>
      <c r="W206" s="107"/>
      <c r="X206" s="107"/>
      <c r="Y206" s="107"/>
      <c r="Z206" s="107"/>
      <c r="AA206" s="107"/>
      <c r="AB206" s="107"/>
      <c r="AC206" s="107"/>
      <c r="AD206" s="108">
        <v>8.4634999999999998</v>
      </c>
      <c r="AE206" s="110"/>
      <c r="AF206" s="110"/>
      <c r="AG206" s="110"/>
      <c r="AH206" s="110"/>
      <c r="AI206" s="110"/>
      <c r="AJ206" s="110">
        <f t="shared" si="6"/>
        <v>0</v>
      </c>
      <c r="AK206" s="97">
        <v>741.47500000000002</v>
      </c>
      <c r="AL206" s="98">
        <f t="shared" si="5"/>
        <v>56.755932532557949</v>
      </c>
      <c r="AM206" s="198">
        <v>1306.427305329983</v>
      </c>
      <c r="AN206" s="198">
        <v>1236.4989413192761</v>
      </c>
      <c r="AO206" s="70"/>
    </row>
    <row r="207" spans="1:41" x14ac:dyDescent="0.55000000000000004">
      <c r="A207" s="79">
        <f t="shared" si="13"/>
        <v>1886</v>
      </c>
      <c r="B207" s="97">
        <v>877.40262322828551</v>
      </c>
      <c r="C207" s="98">
        <f t="shared" si="7"/>
        <v>66.751703929949642</v>
      </c>
      <c r="D207" s="97">
        <v>877.40262322828551</v>
      </c>
      <c r="E207" s="98">
        <f t="shared" si="8"/>
        <v>66.751703929949642</v>
      </c>
      <c r="F207" s="99"/>
      <c r="G207" s="99"/>
      <c r="H207" s="97">
        <v>877.40262322828551</v>
      </c>
      <c r="I207" s="98">
        <f t="shared" si="9"/>
        <v>66.751703929949642</v>
      </c>
      <c r="J207" s="98"/>
      <c r="K207" s="100">
        <v>585.81050000000005</v>
      </c>
      <c r="L207" s="100">
        <v>116.97753124999997</v>
      </c>
      <c r="M207" s="100">
        <v>702.78803125000002</v>
      </c>
      <c r="N207" s="101">
        <f t="shared" si="10"/>
        <v>53.467242227866471</v>
      </c>
      <c r="O207" s="102">
        <v>219.43934197828554</v>
      </c>
      <c r="P207" s="104"/>
      <c r="Q207" s="104">
        <v>36.9495</v>
      </c>
      <c r="R207" s="105">
        <v>885.27787322828556</v>
      </c>
      <c r="S207" s="105">
        <f t="shared" si="11"/>
        <v>67.350843187637466</v>
      </c>
      <c r="T207" s="106">
        <f t="shared" si="12"/>
        <v>0</v>
      </c>
      <c r="U207" s="107"/>
      <c r="V207" s="107"/>
      <c r="W207" s="107"/>
      <c r="X207" s="107"/>
      <c r="Y207" s="107"/>
      <c r="Z207" s="107"/>
      <c r="AA207" s="107"/>
      <c r="AB207" s="107"/>
      <c r="AC207" s="107"/>
      <c r="AD207" s="108">
        <v>7.8752500000000003</v>
      </c>
      <c r="AE207" s="110"/>
      <c r="AF207" s="110"/>
      <c r="AG207" s="110"/>
      <c r="AH207" s="110"/>
      <c r="AI207" s="110"/>
      <c r="AJ207" s="110">
        <f t="shared" si="6"/>
        <v>0</v>
      </c>
      <c r="AK207" s="97">
        <v>737.65000000000009</v>
      </c>
      <c r="AL207" s="98">
        <f t="shared" si="5"/>
        <v>56.119497594795881</v>
      </c>
      <c r="AM207" s="198">
        <v>1314.427305329983</v>
      </c>
      <c r="AN207" s="198">
        <v>1245.9582019479578</v>
      </c>
      <c r="AO207" s="70"/>
    </row>
    <row r="208" spans="1:41" x14ac:dyDescent="0.55000000000000004">
      <c r="A208" s="79">
        <f t="shared" si="13"/>
        <v>1887</v>
      </c>
      <c r="B208" s="97">
        <v>876.02743648457249</v>
      </c>
      <c r="C208" s="98">
        <f t="shared" si="7"/>
        <v>64.15774996332469</v>
      </c>
      <c r="D208" s="97">
        <v>876.02743648457249</v>
      </c>
      <c r="E208" s="98">
        <f t="shared" si="8"/>
        <v>64.15774996332469</v>
      </c>
      <c r="F208" s="99"/>
      <c r="G208" s="99"/>
      <c r="H208" s="97">
        <v>876.02743648457249</v>
      </c>
      <c r="I208" s="98">
        <f t="shared" si="9"/>
        <v>64.15774996332469</v>
      </c>
      <c r="J208" s="98"/>
      <c r="K208" s="100">
        <v>578.12599999999998</v>
      </c>
      <c r="L208" s="100">
        <v>120.93103125000005</v>
      </c>
      <c r="M208" s="100">
        <v>699.05703125000002</v>
      </c>
      <c r="N208" s="101">
        <f t="shared" si="10"/>
        <v>51.196942416576235</v>
      </c>
      <c r="O208" s="102">
        <v>225.80790523457253</v>
      </c>
      <c r="P208" s="104"/>
      <c r="Q208" s="104">
        <v>38.049000000000007</v>
      </c>
      <c r="R208" s="105">
        <v>886.8159364845726</v>
      </c>
      <c r="S208" s="105">
        <f t="shared" si="11"/>
        <v>64.947868921535573</v>
      </c>
      <c r="T208" s="106">
        <f t="shared" si="12"/>
        <v>5.6843418860808015E-14</v>
      </c>
      <c r="U208" s="107"/>
      <c r="V208" s="107"/>
      <c r="W208" s="107"/>
      <c r="X208" s="107"/>
      <c r="Y208" s="107"/>
      <c r="Z208" s="107"/>
      <c r="AA208" s="107"/>
      <c r="AB208" s="107"/>
      <c r="AC208" s="107"/>
      <c r="AD208" s="108">
        <v>10.788500000000001</v>
      </c>
      <c r="AE208" s="110"/>
      <c r="AF208" s="110"/>
      <c r="AG208" s="110"/>
      <c r="AH208" s="110"/>
      <c r="AI208" s="110"/>
      <c r="AJ208" s="110">
        <f t="shared" si="6"/>
        <v>0</v>
      </c>
      <c r="AK208" s="97">
        <v>712.5</v>
      </c>
      <c r="AL208" s="98">
        <f t="shared" si="5"/>
        <v>52.181467092296799</v>
      </c>
      <c r="AM208" s="198">
        <v>1365.427305329983</v>
      </c>
      <c r="AN208" s="198">
        <v>1296.5263986848965</v>
      </c>
      <c r="AO208" s="70"/>
    </row>
    <row r="209" spans="1:41" x14ac:dyDescent="0.55000000000000004">
      <c r="A209" s="79">
        <f t="shared" si="13"/>
        <v>1888</v>
      </c>
      <c r="B209" s="97">
        <v>876.85884375000001</v>
      </c>
      <c r="C209" s="98">
        <f t="shared" si="7"/>
        <v>61.906378142415107</v>
      </c>
      <c r="D209" s="97">
        <v>876.85884375000001</v>
      </c>
      <c r="E209" s="98">
        <f t="shared" si="8"/>
        <v>61.906378142415107</v>
      </c>
      <c r="F209" s="99"/>
      <c r="G209" s="99"/>
      <c r="H209" s="97">
        <v>876.85884375000001</v>
      </c>
      <c r="I209" s="98">
        <f t="shared" si="9"/>
        <v>61.906378142415107</v>
      </c>
      <c r="J209" s="98"/>
      <c r="K209" s="100">
        <v>570.8922500000001</v>
      </c>
      <c r="L209" s="100">
        <v>125.31059374999995</v>
      </c>
      <c r="M209" s="100">
        <v>696.20284375000006</v>
      </c>
      <c r="N209" s="101">
        <f t="shared" si="10"/>
        <v>49.152034921256103</v>
      </c>
      <c r="O209" s="102">
        <v>230.70274999999998</v>
      </c>
      <c r="P209" s="104"/>
      <c r="Q209" s="104">
        <v>39.140249999999995</v>
      </c>
      <c r="R209" s="105">
        <v>887.76534375000006</v>
      </c>
      <c r="S209" s="105">
        <f t="shared" si="11"/>
        <v>62.676378830693231</v>
      </c>
      <c r="T209" s="106">
        <f t="shared" si="12"/>
        <v>0</v>
      </c>
      <c r="U209" s="107"/>
      <c r="V209" s="107"/>
      <c r="W209" s="107"/>
      <c r="X209" s="107"/>
      <c r="Y209" s="107"/>
      <c r="Z209" s="107"/>
      <c r="AA209" s="107"/>
      <c r="AB209" s="107"/>
      <c r="AC209" s="107"/>
      <c r="AD209" s="108">
        <v>10.906499999999999</v>
      </c>
      <c r="AE209" s="110"/>
      <c r="AF209" s="110"/>
      <c r="AG209" s="110"/>
      <c r="AH209" s="110"/>
      <c r="AI209" s="110"/>
      <c r="AJ209" s="110">
        <f t="shared" si="6"/>
        <v>0</v>
      </c>
      <c r="AK209" s="97">
        <v>699.35</v>
      </c>
      <c r="AL209" s="98">
        <f t="shared" si="5"/>
        <v>49.374224668527795</v>
      </c>
      <c r="AM209" s="198">
        <v>1416.427305329983</v>
      </c>
      <c r="AN209" s="198">
        <v>1345.1330307741923</v>
      </c>
      <c r="AO209" s="70"/>
    </row>
    <row r="210" spans="1:41" x14ac:dyDescent="0.55000000000000004">
      <c r="A210" s="79">
        <f t="shared" si="13"/>
        <v>1889</v>
      </c>
      <c r="B210" s="97">
        <v>875.58028124999998</v>
      </c>
      <c r="C210" s="98">
        <f t="shared" si="7"/>
        <v>58.786372326913593</v>
      </c>
      <c r="D210" s="97">
        <v>875.58028124999998</v>
      </c>
      <c r="E210" s="98">
        <f t="shared" si="8"/>
        <v>58.786372326913593</v>
      </c>
      <c r="F210" s="99"/>
      <c r="G210" s="99"/>
      <c r="H210" s="97">
        <v>875.58028124999998</v>
      </c>
      <c r="I210" s="98">
        <f t="shared" si="9"/>
        <v>58.786372326913593</v>
      </c>
      <c r="J210" s="98"/>
      <c r="K210" s="100">
        <v>561.66674999999998</v>
      </c>
      <c r="L210" s="100">
        <v>129.65478125000004</v>
      </c>
      <c r="M210" s="100">
        <v>691.32153125000002</v>
      </c>
      <c r="N210" s="101">
        <f t="shared" si="10"/>
        <v>46.415258319494654</v>
      </c>
      <c r="O210" s="102">
        <v>234.32575</v>
      </c>
      <c r="P210" s="104"/>
      <c r="Q210" s="104">
        <v>39.346499999999999</v>
      </c>
      <c r="R210" s="105">
        <v>886.30078125</v>
      </c>
      <c r="S210" s="105">
        <f t="shared" si="11"/>
        <v>59.50614562243706</v>
      </c>
      <c r="T210" s="106">
        <f t="shared" si="12"/>
        <v>0</v>
      </c>
      <c r="U210" s="107"/>
      <c r="V210" s="107"/>
      <c r="W210" s="107"/>
      <c r="X210" s="107"/>
      <c r="Y210" s="107"/>
      <c r="Z210" s="107"/>
      <c r="AA210" s="107"/>
      <c r="AB210" s="107"/>
      <c r="AC210" s="107"/>
      <c r="AD210" s="108">
        <v>10.720499999999999</v>
      </c>
      <c r="AE210" s="110"/>
      <c r="AF210" s="110"/>
      <c r="AG210" s="110"/>
      <c r="AH210" s="110"/>
      <c r="AI210" s="110"/>
      <c r="AJ210" s="110">
        <f t="shared" si="6"/>
        <v>0</v>
      </c>
      <c r="AK210" s="97">
        <v>691.22500000000002</v>
      </c>
      <c r="AL210" s="98">
        <f t="shared" si="5"/>
        <v>46.40877722104463</v>
      </c>
      <c r="AM210" s="198">
        <v>1489.427305329983</v>
      </c>
      <c r="AN210" s="198">
        <v>1417.6457854794164</v>
      </c>
      <c r="AO210" s="70"/>
    </row>
    <row r="211" spans="1:41" x14ac:dyDescent="0.55000000000000004">
      <c r="A211" s="79">
        <v>1890</v>
      </c>
      <c r="B211" s="97">
        <v>871.06628124999997</v>
      </c>
      <c r="C211" s="98">
        <f t="shared" si="7"/>
        <v>57.140558831793285</v>
      </c>
      <c r="D211" s="97">
        <v>871.06628124999997</v>
      </c>
      <c r="E211" s="98">
        <f t="shared" si="8"/>
        <v>57.140558831793285</v>
      </c>
      <c r="F211" s="99"/>
      <c r="G211" s="99"/>
      <c r="H211" s="97">
        <v>871.06628124999997</v>
      </c>
      <c r="I211" s="98">
        <f t="shared" si="9"/>
        <v>57.140558831793285</v>
      </c>
      <c r="J211" s="98"/>
      <c r="K211" s="100">
        <v>552.22099999999989</v>
      </c>
      <c r="L211" s="100">
        <v>133.7002812500001</v>
      </c>
      <c r="M211" s="100">
        <v>685.92128124999999</v>
      </c>
      <c r="N211" s="101">
        <f t="shared" si="10"/>
        <v>44.995342109902907</v>
      </c>
      <c r="O211" s="102">
        <v>237.20249999999999</v>
      </c>
      <c r="P211" s="104"/>
      <c r="Q211" s="104">
        <v>39.598750000000003</v>
      </c>
      <c r="R211" s="105">
        <v>883.52503124999998</v>
      </c>
      <c r="S211" s="105">
        <f t="shared" si="11"/>
        <v>57.957832961982341</v>
      </c>
      <c r="T211" s="106">
        <f t="shared" si="12"/>
        <v>0</v>
      </c>
      <c r="U211" s="107"/>
      <c r="V211" s="107"/>
      <c r="W211" s="107"/>
      <c r="X211" s="107"/>
      <c r="Y211" s="107"/>
      <c r="Z211" s="107"/>
      <c r="AA211" s="107"/>
      <c r="AB211" s="107"/>
      <c r="AC211" s="107"/>
      <c r="AD211" s="108">
        <v>12.45875</v>
      </c>
      <c r="AE211" s="110"/>
      <c r="AF211" s="110"/>
      <c r="AG211" s="110"/>
      <c r="AH211" s="110"/>
      <c r="AI211" s="110"/>
      <c r="AJ211" s="110">
        <f t="shared" si="6"/>
        <v>0</v>
      </c>
      <c r="AK211" s="97">
        <v>684.9</v>
      </c>
      <c r="AL211" s="98">
        <f t="shared" si="5"/>
        <v>44.928347688691133</v>
      </c>
      <c r="AM211" s="198">
        <v>1524.427305329983</v>
      </c>
      <c r="AN211" s="198">
        <v>1451.6725513843276</v>
      </c>
      <c r="AO211" s="70"/>
    </row>
    <row r="212" spans="1:41" x14ac:dyDescent="0.55000000000000004">
      <c r="A212" s="79">
        <v>1891</v>
      </c>
      <c r="B212" s="97">
        <v>874.72071875000006</v>
      </c>
      <c r="C212" s="98">
        <f t="shared" si="7"/>
        <v>57.267584237734098</v>
      </c>
      <c r="D212" s="97">
        <v>874.72071875000006</v>
      </c>
      <c r="E212" s="98">
        <f t="shared" si="8"/>
        <v>57.267584237734098</v>
      </c>
      <c r="F212" s="99"/>
      <c r="G212" s="99"/>
      <c r="H212" s="97">
        <v>874.72071875000006</v>
      </c>
      <c r="I212" s="98">
        <f t="shared" si="9"/>
        <v>57.267584237734098</v>
      </c>
      <c r="J212" s="98"/>
      <c r="K212" s="100">
        <v>543.4815000000001</v>
      </c>
      <c r="L212" s="100">
        <v>137.61246874999995</v>
      </c>
      <c r="M212" s="100">
        <v>681.09396875000004</v>
      </c>
      <c r="N212" s="101">
        <f t="shared" si="10"/>
        <v>44.590925301211477</v>
      </c>
      <c r="O212" s="102">
        <v>244.32425000000001</v>
      </c>
      <c r="P212" s="104"/>
      <c r="Q212" s="104">
        <v>40.164000000000001</v>
      </c>
      <c r="R212" s="105">
        <v>885.25421875000006</v>
      </c>
      <c r="S212" s="105">
        <f t="shared" si="11"/>
        <v>57.95720789204767</v>
      </c>
      <c r="T212" s="106">
        <f t="shared" si="12"/>
        <v>0</v>
      </c>
      <c r="U212" s="107"/>
      <c r="V212" s="107"/>
      <c r="W212" s="107"/>
      <c r="X212" s="107"/>
      <c r="Y212" s="107"/>
      <c r="Z212" s="107"/>
      <c r="AA212" s="107"/>
      <c r="AB212" s="107"/>
      <c r="AC212" s="107"/>
      <c r="AD212" s="108">
        <v>10.5335</v>
      </c>
      <c r="AE212" s="110"/>
      <c r="AF212" s="110"/>
      <c r="AG212" s="110"/>
      <c r="AH212" s="110"/>
      <c r="AI212" s="110"/>
      <c r="AJ212" s="110">
        <f t="shared" si="6"/>
        <v>0</v>
      </c>
      <c r="AK212" s="97">
        <v>678.7</v>
      </c>
      <c r="AL212" s="98">
        <f t="shared" si="5"/>
        <v>44.43419321048308</v>
      </c>
      <c r="AM212" s="198">
        <v>1527.427305329983</v>
      </c>
      <c r="AN212" s="198">
        <v>1451.6785618030785</v>
      </c>
      <c r="AO212" s="70"/>
    </row>
    <row r="213" spans="1:41" x14ac:dyDescent="0.55000000000000004">
      <c r="A213" s="79">
        <v>1892</v>
      </c>
      <c r="B213" s="97">
        <v>883.15018750000002</v>
      </c>
      <c r="C213" s="98">
        <f t="shared" si="7"/>
        <v>59.215101154702289</v>
      </c>
      <c r="D213" s="97">
        <v>883.15018750000002</v>
      </c>
      <c r="E213" s="98">
        <f t="shared" si="8"/>
        <v>59.215101154702289</v>
      </c>
      <c r="F213" s="99"/>
      <c r="G213" s="99"/>
      <c r="H213" s="97">
        <v>883.15018750000002</v>
      </c>
      <c r="I213" s="98">
        <f t="shared" si="9"/>
        <v>59.215101154702289</v>
      </c>
      <c r="J213" s="98"/>
      <c r="K213" s="100">
        <v>535.68000000000006</v>
      </c>
      <c r="L213" s="100">
        <v>141.84218749999991</v>
      </c>
      <c r="M213" s="100">
        <v>677.52218749999997</v>
      </c>
      <c r="N213" s="101">
        <f t="shared" si="10"/>
        <v>45.427771442745318</v>
      </c>
      <c r="O213" s="102">
        <v>255.22000000000003</v>
      </c>
      <c r="P213" s="104"/>
      <c r="Q213" s="104">
        <v>40.962499999999999</v>
      </c>
      <c r="R213" s="105">
        <v>891.77968750000002</v>
      </c>
      <c r="S213" s="105">
        <f t="shared" si="11"/>
        <v>59.793707967730342</v>
      </c>
      <c r="T213" s="106">
        <f t="shared" si="12"/>
        <v>0</v>
      </c>
      <c r="U213" s="107"/>
      <c r="V213" s="107"/>
      <c r="W213" s="107"/>
      <c r="X213" s="107"/>
      <c r="Y213" s="107"/>
      <c r="Z213" s="107"/>
      <c r="AA213" s="107"/>
      <c r="AB213" s="107"/>
      <c r="AC213" s="107"/>
      <c r="AD213" s="108">
        <v>8.6295000000000002</v>
      </c>
      <c r="AE213" s="110"/>
      <c r="AF213" s="110"/>
      <c r="AG213" s="110"/>
      <c r="AH213" s="110"/>
      <c r="AI213" s="110"/>
      <c r="AJ213" s="110">
        <f t="shared" si="6"/>
        <v>0</v>
      </c>
      <c r="AK213" s="97">
        <v>672.6</v>
      </c>
      <c r="AL213" s="98">
        <f t="shared" ref="AL213:AL276" si="14">100*AK213/$AM213</f>
        <v>45.097739433648435</v>
      </c>
      <c r="AM213" s="198">
        <v>1491.427305329983</v>
      </c>
      <c r="AN213" s="198">
        <v>1418.6426336721981</v>
      </c>
      <c r="AO213" s="70"/>
    </row>
    <row r="214" spans="1:41" x14ac:dyDescent="0.55000000000000004">
      <c r="A214" s="79">
        <v>1893</v>
      </c>
      <c r="B214" s="97">
        <v>892.2731067499999</v>
      </c>
      <c r="C214" s="98">
        <f t="shared" si="7"/>
        <v>59.866932359538943</v>
      </c>
      <c r="D214" s="97">
        <v>892.2731067499999</v>
      </c>
      <c r="E214" s="98">
        <f t="shared" si="8"/>
        <v>59.866932359538943</v>
      </c>
      <c r="F214" s="99"/>
      <c r="G214" s="99"/>
      <c r="H214" s="97">
        <v>892.2731067499999</v>
      </c>
      <c r="I214" s="98">
        <f t="shared" si="9"/>
        <v>59.866932359538943</v>
      </c>
      <c r="J214" s="98"/>
      <c r="K214" s="100">
        <v>529.22263799999985</v>
      </c>
      <c r="L214" s="100">
        <v>147.36121875000003</v>
      </c>
      <c r="M214" s="100">
        <v>676.58385674999988</v>
      </c>
      <c r="N214" s="101">
        <f t="shared" si="10"/>
        <v>45.395293975790594</v>
      </c>
      <c r="O214" s="102">
        <v>266.81650000000002</v>
      </c>
      <c r="P214" s="104"/>
      <c r="Q214" s="104">
        <v>41.457999999999998</v>
      </c>
      <c r="R214" s="105">
        <v>901.94235674999982</v>
      </c>
      <c r="S214" s="105">
        <f t="shared" si="11"/>
        <v>60.515689260692135</v>
      </c>
      <c r="T214" s="106">
        <f t="shared" si="12"/>
        <v>-8.5265128291212022E-14</v>
      </c>
      <c r="U214" s="107"/>
      <c r="V214" s="107"/>
      <c r="W214" s="107"/>
      <c r="X214" s="107"/>
      <c r="Y214" s="107"/>
      <c r="Z214" s="107"/>
      <c r="AA214" s="107"/>
      <c r="AB214" s="107"/>
      <c r="AC214" s="107"/>
      <c r="AD214" s="108">
        <v>9.6692499999999999</v>
      </c>
      <c r="AE214" s="110"/>
      <c r="AF214" s="110"/>
      <c r="AG214" s="110"/>
      <c r="AH214" s="110"/>
      <c r="AI214" s="110"/>
      <c r="AJ214" s="110">
        <f t="shared" si="6"/>
        <v>0</v>
      </c>
      <c r="AK214" s="97">
        <v>668.25</v>
      </c>
      <c r="AL214" s="98">
        <f t="shared" si="14"/>
        <v>44.836135087584722</v>
      </c>
      <c r="AM214" s="198">
        <v>1490.427305329983</v>
      </c>
      <c r="AN214" s="198">
        <v>1418.6762608221422</v>
      </c>
      <c r="AO214" s="70"/>
    </row>
    <row r="215" spans="1:41" x14ac:dyDescent="0.55000000000000004">
      <c r="A215" s="79">
        <v>1894</v>
      </c>
      <c r="B215" s="97">
        <v>898.48132725000005</v>
      </c>
      <c r="C215" s="98">
        <f t="shared" si="7"/>
        <v>57.322041296253097</v>
      </c>
      <c r="D215" s="97">
        <v>898.48132725000005</v>
      </c>
      <c r="E215" s="98">
        <f t="shared" si="8"/>
        <v>57.322041296253097</v>
      </c>
      <c r="F215" s="99"/>
      <c r="G215" s="99"/>
      <c r="H215" s="97">
        <v>898.48132725000005</v>
      </c>
      <c r="I215" s="98">
        <f t="shared" si="9"/>
        <v>57.322041296253097</v>
      </c>
      <c r="J215" s="98"/>
      <c r="K215" s="100">
        <v>514.37754599999994</v>
      </c>
      <c r="L215" s="100">
        <v>156.68028125000012</v>
      </c>
      <c r="M215" s="100">
        <v>671.05782725000006</v>
      </c>
      <c r="N215" s="101">
        <f t="shared" si="10"/>
        <v>42.81269217194896</v>
      </c>
      <c r="O215" s="102">
        <v>278.64774999999997</v>
      </c>
      <c r="P215" s="104"/>
      <c r="Q215" s="104">
        <v>41.045000000000002</v>
      </c>
      <c r="R215" s="105">
        <v>908.66057724999996</v>
      </c>
      <c r="S215" s="105">
        <f t="shared" si="11"/>
        <v>57.971465353457262</v>
      </c>
      <c r="T215" s="106">
        <f t="shared" si="12"/>
        <v>-7.1054273576010019E-14</v>
      </c>
      <c r="U215" s="107"/>
      <c r="V215" s="107"/>
      <c r="W215" s="107"/>
      <c r="X215" s="107"/>
      <c r="Y215" s="107"/>
      <c r="Z215" s="107"/>
      <c r="AA215" s="107"/>
      <c r="AB215" s="107"/>
      <c r="AC215" s="107"/>
      <c r="AD215" s="108">
        <v>10.17925</v>
      </c>
      <c r="AE215" s="110"/>
      <c r="AF215" s="110"/>
      <c r="AG215" s="110"/>
      <c r="AH215" s="110"/>
      <c r="AI215" s="110"/>
      <c r="AJ215" s="110">
        <f t="shared" si="6"/>
        <v>0</v>
      </c>
      <c r="AK215" s="97">
        <v>661.07500000000005</v>
      </c>
      <c r="AL215" s="98">
        <f t="shared" si="14"/>
        <v>42.175799652847509</v>
      </c>
      <c r="AM215" s="198">
        <v>1567.427305329983</v>
      </c>
      <c r="AN215" s="198">
        <v>1496.0164112211614</v>
      </c>
      <c r="AO215" s="70"/>
    </row>
    <row r="216" spans="1:41" x14ac:dyDescent="0.55000000000000004">
      <c r="A216" s="79">
        <v>1895</v>
      </c>
      <c r="B216" s="97">
        <v>901.22509375000004</v>
      </c>
      <c r="C216" s="98">
        <f t="shared" si="7"/>
        <v>56.241246685721791</v>
      </c>
      <c r="D216" s="97">
        <v>901.22509375000004</v>
      </c>
      <c r="E216" s="98">
        <f t="shared" si="8"/>
        <v>56.241246685721791</v>
      </c>
      <c r="F216" s="99"/>
      <c r="G216" s="99"/>
      <c r="H216" s="97">
        <v>901.22509375000004</v>
      </c>
      <c r="I216" s="98">
        <f t="shared" si="9"/>
        <v>56.241246685721791</v>
      </c>
      <c r="J216" s="98"/>
      <c r="K216" s="100">
        <v>499.83899999999994</v>
      </c>
      <c r="L216" s="100">
        <v>167.79759375000003</v>
      </c>
      <c r="M216" s="100">
        <v>667.63659374999997</v>
      </c>
      <c r="N216" s="101">
        <f t="shared" si="10"/>
        <v>41.664079957281785</v>
      </c>
      <c r="O216" s="102">
        <v>288.77449999999999</v>
      </c>
      <c r="P216" s="104"/>
      <c r="Q216" s="104">
        <v>39.879249999999999</v>
      </c>
      <c r="R216" s="105">
        <v>916.53184375000001</v>
      </c>
      <c r="S216" s="105">
        <f t="shared" si="11"/>
        <v>57.19646942494289</v>
      </c>
      <c r="T216" s="106">
        <f t="shared" si="12"/>
        <v>0</v>
      </c>
      <c r="U216" s="107"/>
      <c r="V216" s="107"/>
      <c r="W216" s="107"/>
      <c r="X216" s="107"/>
      <c r="Y216" s="107"/>
      <c r="Z216" s="107"/>
      <c r="AA216" s="107"/>
      <c r="AB216" s="107"/>
      <c r="AC216" s="107"/>
      <c r="AD216" s="108">
        <v>15.306749999999999</v>
      </c>
      <c r="AE216" s="110"/>
      <c r="AF216" s="110"/>
      <c r="AG216" s="110"/>
      <c r="AH216" s="110"/>
      <c r="AI216" s="110"/>
      <c r="AJ216" s="110">
        <f t="shared" si="6"/>
        <v>0</v>
      </c>
      <c r="AK216" s="97">
        <v>653.97499999999991</v>
      </c>
      <c r="AL216" s="98">
        <f t="shared" si="14"/>
        <v>40.811523731825631</v>
      </c>
      <c r="AM216" s="198">
        <v>1602.427305329983</v>
      </c>
      <c r="AN216" s="198">
        <v>1530.2705652180427</v>
      </c>
      <c r="AO216" s="70"/>
    </row>
    <row r="217" spans="1:41" x14ac:dyDescent="0.55000000000000004">
      <c r="A217" s="79">
        <v>1896</v>
      </c>
      <c r="B217" s="97">
        <v>906.72246874999996</v>
      </c>
      <c r="C217" s="98">
        <f t="shared" si="7"/>
        <v>54.838967871589652</v>
      </c>
      <c r="D217" s="97">
        <v>906.72246874999996</v>
      </c>
      <c r="E217" s="98">
        <f t="shared" si="8"/>
        <v>54.838967871589652</v>
      </c>
      <c r="F217" s="99"/>
      <c r="G217" s="99"/>
      <c r="H217" s="97">
        <v>906.72246874999996</v>
      </c>
      <c r="I217" s="98">
        <f t="shared" si="9"/>
        <v>54.838967871589652</v>
      </c>
      <c r="J217" s="98"/>
      <c r="K217" s="100">
        <v>483.15825000000001</v>
      </c>
      <c r="L217" s="100">
        <v>179.24671874999996</v>
      </c>
      <c r="M217" s="100">
        <v>662.40496874999997</v>
      </c>
      <c r="N217" s="101">
        <f t="shared" si="10"/>
        <v>40.062539587599247</v>
      </c>
      <c r="O217" s="102">
        <v>299.959</v>
      </c>
      <c r="P217" s="104"/>
      <c r="Q217" s="104">
        <v>39.213250000000002</v>
      </c>
      <c r="R217" s="105">
        <v>923.15071875000001</v>
      </c>
      <c r="S217" s="105">
        <f t="shared" si="11"/>
        <v>55.832555551377084</v>
      </c>
      <c r="T217" s="106">
        <f t="shared" si="12"/>
        <v>0</v>
      </c>
      <c r="U217" s="107"/>
      <c r="V217" s="107"/>
      <c r="W217" s="107"/>
      <c r="X217" s="107"/>
      <c r="Y217" s="107"/>
      <c r="Z217" s="107"/>
      <c r="AA217" s="107"/>
      <c r="AB217" s="107"/>
      <c r="AC217" s="107"/>
      <c r="AD217" s="108">
        <v>16.428250000000002</v>
      </c>
      <c r="AE217" s="110"/>
      <c r="AF217" s="110"/>
      <c r="AG217" s="110"/>
      <c r="AH217" s="110"/>
      <c r="AI217" s="110"/>
      <c r="AJ217" s="110">
        <f t="shared" si="6"/>
        <v>0</v>
      </c>
      <c r="AK217" s="97">
        <v>646.97500000000002</v>
      </c>
      <c r="AL217" s="98">
        <f t="shared" si="14"/>
        <v>39.129328390453786</v>
      </c>
      <c r="AM217" s="198">
        <v>1653.427305329983</v>
      </c>
      <c r="AN217" s="198">
        <v>1581.6610593520331</v>
      </c>
      <c r="AO217" s="70"/>
    </row>
    <row r="218" spans="1:41" x14ac:dyDescent="0.55000000000000004">
      <c r="A218" s="79">
        <v>1897</v>
      </c>
      <c r="B218" s="97">
        <v>911.81365625000012</v>
      </c>
      <c r="C218" s="98">
        <f t="shared" si="7"/>
        <v>53.812497790952911</v>
      </c>
      <c r="D218" s="97">
        <v>911.81365625000012</v>
      </c>
      <c r="E218" s="98">
        <f t="shared" si="8"/>
        <v>53.812497790952911</v>
      </c>
      <c r="F218" s="99"/>
      <c r="G218" s="99"/>
      <c r="H218" s="97">
        <v>911.81365625000012</v>
      </c>
      <c r="I218" s="98">
        <f t="shared" si="9"/>
        <v>53.812497790952911</v>
      </c>
      <c r="J218" s="98"/>
      <c r="K218" s="100">
        <v>467.93800000000005</v>
      </c>
      <c r="L218" s="100">
        <v>189.50640625000011</v>
      </c>
      <c r="M218" s="100">
        <v>657.44440625000016</v>
      </c>
      <c r="N218" s="101">
        <f t="shared" si="10"/>
        <v>38.800390207472809</v>
      </c>
      <c r="O218" s="102">
        <v>311.64850000000001</v>
      </c>
      <c r="P218" s="104"/>
      <c r="Q218" s="104">
        <v>39.274500000000003</v>
      </c>
      <c r="R218" s="105">
        <v>929.81840625000018</v>
      </c>
      <c r="S218" s="105">
        <f t="shared" si="11"/>
        <v>54.875083948728133</v>
      </c>
      <c r="T218" s="106">
        <f t="shared" si="12"/>
        <v>0</v>
      </c>
      <c r="U218" s="107"/>
      <c r="V218" s="107"/>
      <c r="W218" s="107"/>
      <c r="X218" s="107"/>
      <c r="Y218" s="107"/>
      <c r="Z218" s="107"/>
      <c r="AA218" s="107"/>
      <c r="AB218" s="107"/>
      <c r="AC218" s="107"/>
      <c r="AD218" s="108">
        <v>18.004750000000001</v>
      </c>
      <c r="AE218" s="110"/>
      <c r="AF218" s="110"/>
      <c r="AG218" s="110"/>
      <c r="AH218" s="110"/>
      <c r="AI218" s="110"/>
      <c r="AJ218" s="110">
        <f t="shared" si="6"/>
        <v>0</v>
      </c>
      <c r="AK218" s="97">
        <v>640.4</v>
      </c>
      <c r="AL218" s="98">
        <f t="shared" si="14"/>
        <v>37.794480647565145</v>
      </c>
      <c r="AM218" s="198">
        <v>1694.427305329983</v>
      </c>
      <c r="AN218" s="198">
        <v>1621.1605303105625</v>
      </c>
      <c r="AO218" s="70"/>
    </row>
    <row r="219" spans="1:41" x14ac:dyDescent="0.55000000000000004">
      <c r="A219" s="79">
        <v>1898</v>
      </c>
      <c r="B219" s="97">
        <v>936.74978125000007</v>
      </c>
      <c r="C219" s="98">
        <f t="shared" si="7"/>
        <v>52.495821962148959</v>
      </c>
      <c r="D219" s="97">
        <v>936.74978125000007</v>
      </c>
      <c r="E219" s="98">
        <f t="shared" si="8"/>
        <v>52.495821962148959</v>
      </c>
      <c r="F219" s="99"/>
      <c r="G219" s="99"/>
      <c r="H219" s="97">
        <v>936.74978125000007</v>
      </c>
      <c r="I219" s="98">
        <f t="shared" si="9"/>
        <v>52.495821962148959</v>
      </c>
      <c r="J219" s="98"/>
      <c r="K219" s="100">
        <v>469.34725000000003</v>
      </c>
      <c r="L219" s="100">
        <v>198.77528125000003</v>
      </c>
      <c r="M219" s="100">
        <v>668.12253125000007</v>
      </c>
      <c r="N219" s="101">
        <f t="shared" si="10"/>
        <v>37.441846426265499</v>
      </c>
      <c r="O219" s="102">
        <v>327.02074999999996</v>
      </c>
      <c r="P219" s="104"/>
      <c r="Q219" s="104">
        <v>42.342500000000001</v>
      </c>
      <c r="R219" s="105">
        <v>952.80078125</v>
      </c>
      <c r="S219" s="105">
        <f t="shared" si="11"/>
        <v>53.395326242993377</v>
      </c>
      <c r="T219" s="106">
        <f t="shared" si="12"/>
        <v>0</v>
      </c>
      <c r="U219" s="107"/>
      <c r="V219" s="107"/>
      <c r="W219" s="107"/>
      <c r="X219" s="107"/>
      <c r="Y219" s="107"/>
      <c r="Z219" s="107"/>
      <c r="AA219" s="107"/>
      <c r="AB219" s="107"/>
      <c r="AC219" s="107"/>
      <c r="AD219" s="108">
        <v>16.050999999999998</v>
      </c>
      <c r="AE219" s="110"/>
      <c r="AF219" s="110"/>
      <c r="AG219" s="110"/>
      <c r="AH219" s="110"/>
      <c r="AI219" s="110"/>
      <c r="AJ219" s="110">
        <f t="shared" si="6"/>
        <v>0</v>
      </c>
      <c r="AK219" s="97">
        <v>636.25</v>
      </c>
      <c r="AL219" s="98">
        <f t="shared" si="14"/>
        <v>35.655697382547181</v>
      </c>
      <c r="AM219" s="198">
        <v>1784.427305329983</v>
      </c>
      <c r="AN219" s="198">
        <v>1711.1282117899309</v>
      </c>
      <c r="AO219" s="70"/>
    </row>
    <row r="220" spans="1:41" x14ac:dyDescent="0.55000000000000004">
      <c r="A220" s="79">
        <v>1899</v>
      </c>
      <c r="B220" s="97">
        <v>968.14601175000007</v>
      </c>
      <c r="C220" s="98">
        <f t="shared" si="7"/>
        <v>51.240183150677822</v>
      </c>
      <c r="D220" s="97">
        <v>968.14601175000007</v>
      </c>
      <c r="E220" s="98">
        <f t="shared" si="8"/>
        <v>51.240183150677822</v>
      </c>
      <c r="F220" s="99"/>
      <c r="G220" s="99"/>
      <c r="H220" s="97">
        <v>968.14601175000007</v>
      </c>
      <c r="I220" s="98">
        <f t="shared" si="9"/>
        <v>51.240183150677822</v>
      </c>
      <c r="J220" s="98"/>
      <c r="K220" s="100">
        <v>477.07291800000002</v>
      </c>
      <c r="L220" s="100">
        <v>207.39959374999995</v>
      </c>
      <c r="M220" s="100">
        <v>684.47251174999997</v>
      </c>
      <c r="N220" s="101">
        <f t="shared" si="10"/>
        <v>36.226453900562149</v>
      </c>
      <c r="O220" s="102">
        <v>347.00750000000005</v>
      </c>
      <c r="P220" s="104"/>
      <c r="Q220" s="104">
        <v>47.972000000000001</v>
      </c>
      <c r="R220" s="105">
        <v>983.50801175000004</v>
      </c>
      <c r="S220" s="105">
        <f t="shared" si="11"/>
        <v>52.05323374842586</v>
      </c>
      <c r="T220" s="106">
        <f t="shared" si="12"/>
        <v>0</v>
      </c>
      <c r="U220" s="107"/>
      <c r="V220" s="107"/>
      <c r="W220" s="107"/>
      <c r="X220" s="107"/>
      <c r="Y220" s="107"/>
      <c r="Z220" s="107"/>
      <c r="AA220" s="107"/>
      <c r="AB220" s="107"/>
      <c r="AC220" s="107"/>
      <c r="AD220" s="108">
        <v>15.361999999999998</v>
      </c>
      <c r="AE220" s="110"/>
      <c r="AF220" s="110"/>
      <c r="AG220" s="110"/>
      <c r="AH220" s="110"/>
      <c r="AI220" s="110"/>
      <c r="AJ220" s="110">
        <f t="shared" si="6"/>
        <v>0</v>
      </c>
      <c r="AK220" s="97">
        <v>638.02499999999998</v>
      </c>
      <c r="AL220" s="98">
        <f t="shared" si="14"/>
        <v>33.768168703826937</v>
      </c>
      <c r="AM220" s="198">
        <v>1889.427305329983</v>
      </c>
      <c r="AN220" s="198">
        <v>1814.9223636519664</v>
      </c>
      <c r="AO220" s="70"/>
    </row>
    <row r="221" spans="1:41" x14ac:dyDescent="0.55000000000000004">
      <c r="A221" s="79">
        <v>1900</v>
      </c>
      <c r="B221" s="97">
        <v>1052.7048897500001</v>
      </c>
      <c r="C221" s="98">
        <f t="shared" si="7"/>
        <v>53.615679424050668</v>
      </c>
      <c r="D221" s="97">
        <v>1052.7048897500001</v>
      </c>
      <c r="E221" s="98">
        <f t="shared" si="8"/>
        <v>53.615679424050668</v>
      </c>
      <c r="F221" s="99"/>
      <c r="G221" s="99"/>
      <c r="H221" s="97">
        <v>1052.7048897500001</v>
      </c>
      <c r="I221" s="98">
        <f t="shared" si="9"/>
        <v>53.615679424050668</v>
      </c>
      <c r="J221" s="98"/>
      <c r="K221" s="100">
        <v>532.56054600000004</v>
      </c>
      <c r="L221" s="100">
        <v>213.80409374999999</v>
      </c>
      <c r="M221" s="100">
        <v>746.36463975000004</v>
      </c>
      <c r="N221" s="101">
        <f t="shared" si="10"/>
        <v>38.013357445111133</v>
      </c>
      <c r="O221" s="102">
        <v>373.50875000000002</v>
      </c>
      <c r="P221" s="104"/>
      <c r="Q221" s="104">
        <v>53.621749999999999</v>
      </c>
      <c r="R221" s="105">
        <v>1066.2516397500001</v>
      </c>
      <c r="S221" s="105">
        <f t="shared" si="11"/>
        <v>54.305633666982168</v>
      </c>
      <c r="T221" s="106">
        <f t="shared" si="12"/>
        <v>0</v>
      </c>
      <c r="U221" s="107"/>
      <c r="V221" s="107"/>
      <c r="W221" s="107"/>
      <c r="X221" s="107"/>
      <c r="Y221" s="107"/>
      <c r="Z221" s="107"/>
      <c r="AA221" s="107"/>
      <c r="AB221" s="107"/>
      <c r="AC221" s="107"/>
      <c r="AD221" s="108">
        <v>13.546749999999999</v>
      </c>
      <c r="AE221" s="110"/>
      <c r="AF221" s="110"/>
      <c r="AG221" s="110"/>
      <c r="AH221" s="110"/>
      <c r="AI221" s="110"/>
      <c r="AJ221" s="110">
        <f t="shared" si="6"/>
        <v>0</v>
      </c>
      <c r="AK221" s="97">
        <v>689</v>
      </c>
      <c r="AL221" s="98">
        <f t="shared" si="14"/>
        <v>35.091698996424178</v>
      </c>
      <c r="AM221" s="198">
        <v>1963.427305329983</v>
      </c>
      <c r="AN221" s="198">
        <v>1885.4740851692663</v>
      </c>
      <c r="AO221" s="70"/>
    </row>
    <row r="222" spans="1:41" x14ac:dyDescent="0.55000000000000004">
      <c r="A222" s="79">
        <f t="shared" ref="A222:A285" si="15">A221+1</f>
        <v>1901</v>
      </c>
      <c r="B222" s="97">
        <v>1141.923706</v>
      </c>
      <c r="C222" s="98">
        <f t="shared" si="7"/>
        <v>57.718759891940429</v>
      </c>
      <c r="D222" s="97">
        <v>1141.923706</v>
      </c>
      <c r="E222" s="98">
        <f t="shared" si="8"/>
        <v>57.718759891940429</v>
      </c>
      <c r="F222" s="99"/>
      <c r="G222" s="99"/>
      <c r="H222" s="97">
        <v>1141.923706</v>
      </c>
      <c r="I222" s="98">
        <f t="shared" si="9"/>
        <v>57.718759891940429</v>
      </c>
      <c r="J222" s="98"/>
      <c r="K222" s="100">
        <v>594.55511224999998</v>
      </c>
      <c r="L222" s="100">
        <v>219.24234375000003</v>
      </c>
      <c r="M222" s="100">
        <v>813.79745600000001</v>
      </c>
      <c r="N222" s="101">
        <f t="shared" si="10"/>
        <v>41.133553596211925</v>
      </c>
      <c r="O222" s="102">
        <v>403.59</v>
      </c>
      <c r="P222" s="104"/>
      <c r="Q222" s="104">
        <v>58.710999999999999</v>
      </c>
      <c r="R222" s="105">
        <v>1158.6764559999999</v>
      </c>
      <c r="S222" s="105">
        <f t="shared" si="11"/>
        <v>58.565530958780592</v>
      </c>
      <c r="T222" s="106">
        <f t="shared" si="12"/>
        <v>-7.1054273576010019E-14</v>
      </c>
      <c r="U222" s="107"/>
      <c r="V222" s="107"/>
      <c r="W222" s="107"/>
      <c r="X222" s="107"/>
      <c r="Y222" s="107"/>
      <c r="Z222" s="107"/>
      <c r="AA222" s="107"/>
      <c r="AB222" s="107"/>
      <c r="AC222" s="107"/>
      <c r="AD222" s="108">
        <v>16.752749999999999</v>
      </c>
      <c r="AE222" s="110"/>
      <c r="AF222" s="110"/>
      <c r="AG222" s="110"/>
      <c r="AH222" s="110"/>
      <c r="AI222" s="110"/>
      <c r="AJ222" s="110">
        <f t="shared" ref="AJ222:AJ253" si="16">R222+U222+V222-W222-X222-Y222-Z222-AD222-B222</f>
        <v>0</v>
      </c>
      <c r="AK222" s="97">
        <v>752.72500000000002</v>
      </c>
      <c r="AL222" s="98">
        <f t="shared" si="14"/>
        <v>38.046634211533622</v>
      </c>
      <c r="AM222" s="198">
        <v>1978.427305329983</v>
      </c>
      <c r="AN222" s="198">
        <v>1900.6125189215497</v>
      </c>
      <c r="AO222" s="70"/>
    </row>
    <row r="223" spans="1:41" x14ac:dyDescent="0.55000000000000004">
      <c r="A223" s="79">
        <f t="shared" si="15"/>
        <v>1902</v>
      </c>
      <c r="B223" s="97">
        <v>1219.4517330000001</v>
      </c>
      <c r="C223" s="98">
        <f t="shared" ref="C223:C254" si="17">100*B223/$AM223</f>
        <v>61.32744856858772</v>
      </c>
      <c r="D223" s="97">
        <v>1219.4517330000001</v>
      </c>
      <c r="E223" s="98">
        <f t="shared" ref="E223:E254" si="18">100*D223/$AM223</f>
        <v>61.32744856858772</v>
      </c>
      <c r="F223" s="99"/>
      <c r="G223" s="99"/>
      <c r="H223" s="97">
        <v>1219.4517330000001</v>
      </c>
      <c r="I223" s="98">
        <f t="shared" ref="I223:I254" si="19">100*H223/$AM223</f>
        <v>61.32744856858772</v>
      </c>
      <c r="J223" s="98"/>
      <c r="K223" s="100">
        <v>638.66351425000016</v>
      </c>
      <c r="L223" s="100">
        <v>223.59171874999993</v>
      </c>
      <c r="M223" s="100">
        <v>862.25523300000009</v>
      </c>
      <c r="N223" s="101">
        <f t="shared" ref="N223:N254" si="20">100*M223/$AM223</f>
        <v>43.363678958175811</v>
      </c>
      <c r="O223" s="102">
        <v>434.00124999999997</v>
      </c>
      <c r="P223" s="104"/>
      <c r="Q223" s="104">
        <v>63.021500000000003</v>
      </c>
      <c r="R223" s="105">
        <v>1233.2349830000001</v>
      </c>
      <c r="S223" s="105">
        <f t="shared" ref="S223:S254" si="21">100*R223/$AM223</f>
        <v>62.020622010888275</v>
      </c>
      <c r="T223" s="106">
        <f t="shared" si="12"/>
        <v>0</v>
      </c>
      <c r="U223" s="107"/>
      <c r="V223" s="107"/>
      <c r="W223" s="107"/>
      <c r="X223" s="107"/>
      <c r="Y223" s="107"/>
      <c r="Z223" s="107"/>
      <c r="AA223" s="107"/>
      <c r="AB223" s="107"/>
      <c r="AC223" s="107"/>
      <c r="AD223" s="108">
        <v>13.783250000000001</v>
      </c>
      <c r="AE223" s="110"/>
      <c r="AF223" s="110"/>
      <c r="AG223" s="110"/>
      <c r="AH223" s="110"/>
      <c r="AI223" s="110"/>
      <c r="AJ223" s="110">
        <f t="shared" si="16"/>
        <v>0</v>
      </c>
      <c r="AK223" s="97">
        <v>790.82499999999993</v>
      </c>
      <c r="AL223" s="98">
        <f t="shared" si="14"/>
        <v>39.771381024601311</v>
      </c>
      <c r="AM223" s="198">
        <v>1988.427305329983</v>
      </c>
      <c r="AN223" s="198">
        <v>1910.4206828932206</v>
      </c>
      <c r="AO223" s="70"/>
    </row>
    <row r="224" spans="1:41" x14ac:dyDescent="0.55000000000000004">
      <c r="A224" s="79">
        <f t="shared" si="15"/>
        <v>1903</v>
      </c>
      <c r="B224" s="97">
        <v>1285.1223792500002</v>
      </c>
      <c r="C224" s="98">
        <f t="shared" si="17"/>
        <v>65.419696405315761</v>
      </c>
      <c r="D224" s="97">
        <v>1285.1223792500002</v>
      </c>
      <c r="E224" s="98">
        <f t="shared" si="18"/>
        <v>65.419696405315761</v>
      </c>
      <c r="F224" s="99"/>
      <c r="G224" s="99"/>
      <c r="H224" s="97">
        <v>1285.1223792500002</v>
      </c>
      <c r="I224" s="98">
        <f t="shared" si="19"/>
        <v>65.419696405315761</v>
      </c>
      <c r="J224" s="98"/>
      <c r="K224" s="100">
        <v>678.7087855000002</v>
      </c>
      <c r="L224" s="100">
        <v>225.80434374999993</v>
      </c>
      <c r="M224" s="100">
        <v>904.51312925000013</v>
      </c>
      <c r="N224" s="101">
        <f t="shared" si="20"/>
        <v>46.044622104153696</v>
      </c>
      <c r="O224" s="102">
        <v>461.68200000000002</v>
      </c>
      <c r="P224" s="104"/>
      <c r="Q224" s="104">
        <v>67.431249999999991</v>
      </c>
      <c r="R224" s="105">
        <v>1298.7638792500002</v>
      </c>
      <c r="S224" s="105">
        <f t="shared" si="21"/>
        <v>66.114122712819594</v>
      </c>
      <c r="T224" s="106">
        <f t="shared" si="12"/>
        <v>0</v>
      </c>
      <c r="U224" s="107"/>
      <c r="V224" s="107"/>
      <c r="W224" s="107"/>
      <c r="X224" s="107"/>
      <c r="Y224" s="107"/>
      <c r="Z224" s="107"/>
      <c r="AA224" s="107"/>
      <c r="AB224" s="107"/>
      <c r="AC224" s="107"/>
      <c r="AD224" s="108">
        <v>13.641500000000001</v>
      </c>
      <c r="AE224" s="110"/>
      <c r="AF224" s="110"/>
      <c r="AG224" s="110"/>
      <c r="AH224" s="110"/>
      <c r="AI224" s="110"/>
      <c r="AJ224" s="110">
        <f t="shared" si="16"/>
        <v>0</v>
      </c>
      <c r="AK224" s="97">
        <v>795.45</v>
      </c>
      <c r="AL224" s="98">
        <f t="shared" si="14"/>
        <v>40.492717538681376</v>
      </c>
      <c r="AM224" s="198">
        <v>1964.427305329983</v>
      </c>
      <c r="AN224" s="198">
        <v>1884.7820295346637</v>
      </c>
      <c r="AO224" s="70"/>
    </row>
    <row r="225" spans="1:41" x14ac:dyDescent="0.55000000000000004">
      <c r="A225" s="79">
        <f t="shared" si="15"/>
        <v>1904</v>
      </c>
      <c r="B225" s="97">
        <v>1367.2273020000002</v>
      </c>
      <c r="C225" s="98">
        <f t="shared" si="17"/>
        <v>69.493154755757772</v>
      </c>
      <c r="D225" s="97">
        <v>1367.2273020000002</v>
      </c>
      <c r="E225" s="98">
        <f t="shared" si="18"/>
        <v>69.493154755757772</v>
      </c>
      <c r="F225" s="99"/>
      <c r="G225" s="99"/>
      <c r="H225" s="97">
        <v>1367.2273020000002</v>
      </c>
      <c r="I225" s="98">
        <f t="shared" si="19"/>
        <v>69.493154755757772</v>
      </c>
      <c r="J225" s="98"/>
      <c r="K225" s="100">
        <v>700.8700520000001</v>
      </c>
      <c r="L225" s="100">
        <v>228.34649999999999</v>
      </c>
      <c r="M225" s="100">
        <v>929.21655200000009</v>
      </c>
      <c r="N225" s="101">
        <f t="shared" si="20"/>
        <v>47.230032310858313</v>
      </c>
      <c r="O225" s="102">
        <v>522.95050000000003</v>
      </c>
      <c r="P225" s="104"/>
      <c r="Q225" s="104">
        <v>69.099999999999994</v>
      </c>
      <c r="R225" s="105">
        <v>1383.0670520000003</v>
      </c>
      <c r="S225" s="105">
        <f t="shared" si="21"/>
        <v>70.298254388007891</v>
      </c>
      <c r="T225" s="106">
        <f t="shared" si="12"/>
        <v>1.9895196601282805E-13</v>
      </c>
      <c r="U225" s="107"/>
      <c r="V225" s="107"/>
      <c r="W225" s="107"/>
      <c r="X225" s="107"/>
      <c r="Y225" s="107"/>
      <c r="Z225" s="107"/>
      <c r="AA225" s="107"/>
      <c r="AB225" s="107"/>
      <c r="AC225" s="107"/>
      <c r="AD225" s="108">
        <v>15.83975</v>
      </c>
      <c r="AE225" s="110"/>
      <c r="AF225" s="110"/>
      <c r="AG225" s="110"/>
      <c r="AH225" s="110"/>
      <c r="AI225" s="110"/>
      <c r="AJ225" s="110">
        <f t="shared" si="16"/>
        <v>0</v>
      </c>
      <c r="AK225" s="97">
        <v>796.15000000000009</v>
      </c>
      <c r="AL225" s="98">
        <f t="shared" si="14"/>
        <v>40.466552326641995</v>
      </c>
      <c r="AM225" s="198">
        <v>1967.427305329983</v>
      </c>
      <c r="AN225" s="198">
        <v>1887.1998084656416</v>
      </c>
      <c r="AO225" s="70"/>
    </row>
    <row r="226" spans="1:41" x14ac:dyDescent="0.55000000000000004">
      <c r="A226" s="79">
        <f t="shared" si="15"/>
        <v>1905</v>
      </c>
      <c r="B226" s="97">
        <v>1398.3657687500001</v>
      </c>
      <c r="C226" s="98">
        <f t="shared" si="17"/>
        <v>68.735106193592216</v>
      </c>
      <c r="D226" s="97">
        <v>1398.3657687500001</v>
      </c>
      <c r="E226" s="98">
        <f t="shared" si="18"/>
        <v>68.735106193592216</v>
      </c>
      <c r="F226" s="99"/>
      <c r="G226" s="99"/>
      <c r="H226" s="97">
        <v>1398.3657687500001</v>
      </c>
      <c r="I226" s="98">
        <f t="shared" si="19"/>
        <v>68.735106193592216</v>
      </c>
      <c r="J226" s="98"/>
      <c r="K226" s="100">
        <v>697.05511249999995</v>
      </c>
      <c r="L226" s="100">
        <v>232.12740625000015</v>
      </c>
      <c r="M226" s="100">
        <v>929.1825187500001</v>
      </c>
      <c r="N226" s="101">
        <f t="shared" si="20"/>
        <v>45.672928018398146</v>
      </c>
      <c r="O226" s="102">
        <v>556.19399999999996</v>
      </c>
      <c r="P226" s="104"/>
      <c r="Q226" s="104">
        <v>69.331000000000003</v>
      </c>
      <c r="R226" s="105">
        <v>1416.0455187500002</v>
      </c>
      <c r="S226" s="105">
        <f t="shared" si="21"/>
        <v>69.604134541456034</v>
      </c>
      <c r="T226" s="106">
        <f t="shared" si="12"/>
        <v>0</v>
      </c>
      <c r="U226" s="107"/>
      <c r="V226" s="107"/>
      <c r="W226" s="107"/>
      <c r="X226" s="107"/>
      <c r="Y226" s="107"/>
      <c r="Z226" s="107"/>
      <c r="AA226" s="107"/>
      <c r="AB226" s="107"/>
      <c r="AC226" s="107"/>
      <c r="AD226" s="108">
        <v>17.679749999999999</v>
      </c>
      <c r="AE226" s="110"/>
      <c r="AF226" s="110"/>
      <c r="AG226" s="110"/>
      <c r="AH226" s="110"/>
      <c r="AI226" s="110"/>
      <c r="AJ226" s="110">
        <f t="shared" si="16"/>
        <v>0</v>
      </c>
      <c r="AK226" s="97">
        <v>790.92499999999995</v>
      </c>
      <c r="AL226" s="98">
        <f t="shared" si="14"/>
        <v>38.877034236016236</v>
      </c>
      <c r="AM226" s="198">
        <v>2034.427305329983</v>
      </c>
      <c r="AN226" s="198">
        <v>1955.8920619209941</v>
      </c>
      <c r="AO226" s="70"/>
    </row>
    <row r="227" spans="1:41" x14ac:dyDescent="0.55000000000000004">
      <c r="A227" s="79">
        <f t="shared" si="15"/>
        <v>1906</v>
      </c>
      <c r="B227" s="97">
        <v>1403.8671915</v>
      </c>
      <c r="C227" s="98">
        <f t="shared" si="17"/>
        <v>66.457538584065091</v>
      </c>
      <c r="D227" s="97">
        <v>1403.8671915</v>
      </c>
      <c r="E227" s="98">
        <f t="shared" si="18"/>
        <v>66.457538584065091</v>
      </c>
      <c r="F227" s="99"/>
      <c r="G227" s="99"/>
      <c r="H227" s="97">
        <v>1403.8671915</v>
      </c>
      <c r="I227" s="98">
        <f t="shared" si="19"/>
        <v>66.457538584065091</v>
      </c>
      <c r="J227" s="98"/>
      <c r="K227" s="100">
        <v>682.57544150000012</v>
      </c>
      <c r="L227" s="100">
        <v>236.16874999999993</v>
      </c>
      <c r="M227" s="100">
        <v>918.74419150000006</v>
      </c>
      <c r="N227" s="101">
        <f t="shared" si="20"/>
        <v>43.492345946384305</v>
      </c>
      <c r="O227" s="102">
        <v>569.63674999999989</v>
      </c>
      <c r="P227" s="104"/>
      <c r="Q227" s="104">
        <v>68.754750000000001</v>
      </c>
      <c r="R227" s="105">
        <v>1419.6261915</v>
      </c>
      <c r="S227" s="105">
        <f t="shared" si="21"/>
        <v>67.203552421333612</v>
      </c>
      <c r="T227" s="106">
        <f t="shared" si="12"/>
        <v>0</v>
      </c>
      <c r="U227" s="107"/>
      <c r="V227" s="107"/>
      <c r="W227" s="107"/>
      <c r="X227" s="107"/>
      <c r="Y227" s="107"/>
      <c r="Z227" s="107"/>
      <c r="AA227" s="107"/>
      <c r="AB227" s="107"/>
      <c r="AC227" s="107"/>
      <c r="AD227" s="108">
        <v>15.759</v>
      </c>
      <c r="AE227" s="110"/>
      <c r="AF227" s="110"/>
      <c r="AG227" s="110"/>
      <c r="AH227" s="110"/>
      <c r="AI227" s="110"/>
      <c r="AJ227" s="110">
        <f t="shared" si="16"/>
        <v>0</v>
      </c>
      <c r="AK227" s="97">
        <v>781.65000000000009</v>
      </c>
      <c r="AL227" s="98">
        <f t="shared" si="14"/>
        <v>37.002456748583747</v>
      </c>
      <c r="AM227" s="198">
        <v>2112.427305329983</v>
      </c>
      <c r="AN227" s="198">
        <v>2034.3611759547725</v>
      </c>
      <c r="AO227" s="70"/>
    </row>
    <row r="228" spans="1:41" x14ac:dyDescent="0.55000000000000004">
      <c r="A228" s="79">
        <f t="shared" si="15"/>
        <v>1907</v>
      </c>
      <c r="B228" s="97">
        <v>1402.8366779999997</v>
      </c>
      <c r="C228" s="98">
        <f t="shared" si="17"/>
        <v>64.073224746257054</v>
      </c>
      <c r="D228" s="97">
        <v>1402.8366779999997</v>
      </c>
      <c r="E228" s="98">
        <f t="shared" si="18"/>
        <v>64.073224746257054</v>
      </c>
      <c r="F228" s="99"/>
      <c r="G228" s="99"/>
      <c r="H228" s="97">
        <v>1402.8366779999997</v>
      </c>
      <c r="I228" s="98">
        <f t="shared" si="19"/>
        <v>64.073224746257054</v>
      </c>
      <c r="J228" s="98"/>
      <c r="K228" s="100">
        <v>669.13142799999991</v>
      </c>
      <c r="L228" s="100">
        <v>238.24374999999998</v>
      </c>
      <c r="M228" s="100">
        <v>907.37517799999989</v>
      </c>
      <c r="N228" s="101">
        <f t="shared" si="20"/>
        <v>41.443494186405218</v>
      </c>
      <c r="O228" s="102">
        <v>580.36124999999993</v>
      </c>
      <c r="P228" s="104"/>
      <c r="Q228" s="104">
        <v>68.271250000000009</v>
      </c>
      <c r="R228" s="105">
        <v>1419.4651779999999</v>
      </c>
      <c r="S228" s="105">
        <f t="shared" si="21"/>
        <v>64.832715593910208</v>
      </c>
      <c r="T228" s="106">
        <f t="shared" si="12"/>
        <v>1.1368683772161603E-13</v>
      </c>
      <c r="U228" s="107"/>
      <c r="V228" s="107"/>
      <c r="W228" s="107"/>
      <c r="X228" s="107"/>
      <c r="Y228" s="107"/>
      <c r="Z228" s="107"/>
      <c r="AA228" s="107"/>
      <c r="AB228" s="107"/>
      <c r="AC228" s="107"/>
      <c r="AD228" s="108">
        <v>16.628500000000003</v>
      </c>
      <c r="AE228" s="110"/>
      <c r="AF228" s="110"/>
      <c r="AG228" s="110"/>
      <c r="AH228" s="110"/>
      <c r="AI228" s="110"/>
      <c r="AJ228" s="110">
        <f t="shared" si="16"/>
        <v>0</v>
      </c>
      <c r="AK228" s="97">
        <v>766.52499999999998</v>
      </c>
      <c r="AL228" s="98">
        <f t="shared" si="14"/>
        <v>35.010296899739814</v>
      </c>
      <c r="AM228" s="198">
        <v>2189.427305329983</v>
      </c>
      <c r="AN228" s="198">
        <v>2107.729870584114</v>
      </c>
      <c r="AO228" s="70"/>
    </row>
    <row r="229" spans="1:41" x14ac:dyDescent="0.55000000000000004">
      <c r="A229" s="79">
        <f t="shared" si="15"/>
        <v>1908</v>
      </c>
      <c r="B229" s="97">
        <v>1417.1274544999999</v>
      </c>
      <c r="C229" s="98">
        <f t="shared" si="17"/>
        <v>67.694132530511766</v>
      </c>
      <c r="D229" s="97">
        <v>1417.1274544999999</v>
      </c>
      <c r="E229" s="98">
        <f t="shared" si="18"/>
        <v>67.694132530511766</v>
      </c>
      <c r="F229" s="99"/>
      <c r="G229" s="99"/>
      <c r="H229" s="97">
        <v>1417.1274544999999</v>
      </c>
      <c r="I229" s="98">
        <f t="shared" si="19"/>
        <v>67.694132530511766</v>
      </c>
      <c r="J229" s="98"/>
      <c r="K229" s="100">
        <v>669.44995449999988</v>
      </c>
      <c r="L229" s="100">
        <v>240.77500000000009</v>
      </c>
      <c r="M229" s="100">
        <v>910.22495449999997</v>
      </c>
      <c r="N229" s="101">
        <f t="shared" si="20"/>
        <v>43.480131943560515</v>
      </c>
      <c r="O229" s="102">
        <v>590.15125</v>
      </c>
      <c r="P229" s="104"/>
      <c r="Q229" s="104">
        <v>68.24799999999999</v>
      </c>
      <c r="R229" s="105">
        <v>1432.1282045</v>
      </c>
      <c r="S229" s="105">
        <f t="shared" si="21"/>
        <v>68.410696700751032</v>
      </c>
      <c r="T229" s="106">
        <f t="shared" si="12"/>
        <v>0</v>
      </c>
      <c r="U229" s="107"/>
      <c r="V229" s="107"/>
      <c r="W229" s="107"/>
      <c r="X229" s="107"/>
      <c r="Y229" s="107"/>
      <c r="Z229" s="107"/>
      <c r="AA229" s="107"/>
      <c r="AB229" s="107"/>
      <c r="AC229" s="107"/>
      <c r="AD229" s="108">
        <v>15.00075</v>
      </c>
      <c r="AE229" s="110"/>
      <c r="AF229" s="110"/>
      <c r="AG229" s="110"/>
      <c r="AH229" s="110"/>
      <c r="AI229" s="110"/>
      <c r="AJ229" s="110">
        <f t="shared" si="16"/>
        <v>0</v>
      </c>
      <c r="AK229" s="97">
        <v>756.15</v>
      </c>
      <c r="AL229" s="98">
        <f t="shared" si="14"/>
        <v>36.120193812070752</v>
      </c>
      <c r="AM229" s="198">
        <v>2093.427305329983</v>
      </c>
      <c r="AN229" s="198">
        <v>2008.1067036343463</v>
      </c>
      <c r="AO229" s="70"/>
    </row>
    <row r="230" spans="1:41" x14ac:dyDescent="0.55000000000000004">
      <c r="A230" s="79">
        <f t="shared" si="15"/>
        <v>1909</v>
      </c>
      <c r="B230" s="97">
        <v>1457.5402482500001</v>
      </c>
      <c r="C230" s="98">
        <f t="shared" si="17"/>
        <v>68.3191897192184</v>
      </c>
      <c r="D230" s="97">
        <v>1457.5402482500001</v>
      </c>
      <c r="E230" s="98">
        <f t="shared" si="18"/>
        <v>68.3191897192184</v>
      </c>
      <c r="F230" s="99"/>
      <c r="G230" s="99"/>
      <c r="H230" s="97">
        <v>1457.5402482500001</v>
      </c>
      <c r="I230" s="98">
        <f t="shared" si="19"/>
        <v>68.3191897192184</v>
      </c>
      <c r="J230" s="98"/>
      <c r="K230" s="100">
        <v>674.65424825000002</v>
      </c>
      <c r="L230" s="100">
        <v>245.32500000000005</v>
      </c>
      <c r="M230" s="100">
        <v>919.97924825000007</v>
      </c>
      <c r="N230" s="101">
        <f t="shared" si="20"/>
        <v>43.12212775901002</v>
      </c>
      <c r="O230" s="102">
        <v>616.05950000000007</v>
      </c>
      <c r="P230" s="104"/>
      <c r="Q230" s="104">
        <v>68.741500000000002</v>
      </c>
      <c r="R230" s="105">
        <v>1467.2972482500002</v>
      </c>
      <c r="S230" s="105">
        <f t="shared" si="21"/>
        <v>68.776528948711899</v>
      </c>
      <c r="T230" s="106">
        <f t="shared" si="12"/>
        <v>0</v>
      </c>
      <c r="U230" s="107"/>
      <c r="V230" s="107"/>
      <c r="W230" s="107"/>
      <c r="X230" s="107"/>
      <c r="Y230" s="107"/>
      <c r="Z230" s="107"/>
      <c r="AA230" s="107"/>
      <c r="AB230" s="107"/>
      <c r="AC230" s="107"/>
      <c r="AD230" s="108">
        <v>9.7569999999999997</v>
      </c>
      <c r="AE230" s="110"/>
      <c r="AF230" s="110"/>
      <c r="AG230" s="110"/>
      <c r="AH230" s="110"/>
      <c r="AI230" s="110"/>
      <c r="AJ230" s="110">
        <f t="shared" si="16"/>
        <v>0</v>
      </c>
      <c r="AK230" s="97">
        <v>760.4</v>
      </c>
      <c r="AL230" s="98">
        <f t="shared" si="14"/>
        <v>35.642179984304029</v>
      </c>
      <c r="AM230" s="198">
        <v>2133.427305329983</v>
      </c>
      <c r="AN230" s="198">
        <v>2051.1387473101931</v>
      </c>
      <c r="AO230" s="70"/>
    </row>
    <row r="231" spans="1:41" x14ac:dyDescent="0.55000000000000004">
      <c r="A231" s="79">
        <f t="shared" si="15"/>
        <v>1910</v>
      </c>
      <c r="B231" s="97">
        <v>1443.0924035</v>
      </c>
      <c r="C231" s="98">
        <f t="shared" si="17"/>
        <v>65.050245281097702</v>
      </c>
      <c r="D231" s="97">
        <v>1443.0924035</v>
      </c>
      <c r="E231" s="98">
        <f t="shared" si="18"/>
        <v>65.050245281097702</v>
      </c>
      <c r="F231" s="99"/>
      <c r="G231" s="99"/>
      <c r="H231" s="97">
        <v>1443.0924035</v>
      </c>
      <c r="I231" s="98">
        <f t="shared" si="19"/>
        <v>65.050245281097702</v>
      </c>
      <c r="J231" s="98"/>
      <c r="K231" s="100">
        <v>648.29590350000012</v>
      </c>
      <c r="L231" s="100">
        <v>251.10000000000002</v>
      </c>
      <c r="M231" s="100">
        <v>899.39590350000014</v>
      </c>
      <c r="N231" s="101">
        <f t="shared" si="20"/>
        <v>40.542049826880323</v>
      </c>
      <c r="O231" s="102">
        <v>628.19550000000004</v>
      </c>
      <c r="P231" s="104"/>
      <c r="Q231" s="104">
        <v>69.78</v>
      </c>
      <c r="R231" s="105">
        <v>1457.8114035000001</v>
      </c>
      <c r="S231" s="105">
        <f t="shared" si="21"/>
        <v>65.713733327996337</v>
      </c>
      <c r="T231" s="106">
        <f t="shared" si="12"/>
        <v>0</v>
      </c>
      <c r="U231" s="107"/>
      <c r="V231" s="107"/>
      <c r="W231" s="107"/>
      <c r="X231" s="107"/>
      <c r="Y231" s="107"/>
      <c r="Z231" s="107"/>
      <c r="AA231" s="107"/>
      <c r="AB231" s="107"/>
      <c r="AC231" s="107"/>
      <c r="AD231" s="108">
        <v>14.718999999999999</v>
      </c>
      <c r="AE231" s="110"/>
      <c r="AF231" s="110"/>
      <c r="AG231" s="110"/>
      <c r="AH231" s="110"/>
      <c r="AI231" s="110"/>
      <c r="AJ231" s="110">
        <f t="shared" si="16"/>
        <v>0</v>
      </c>
      <c r="AK231" s="97">
        <v>740.45</v>
      </c>
      <c r="AL231" s="98">
        <f t="shared" si="14"/>
        <v>33.377248748291109</v>
      </c>
      <c r="AM231" s="198">
        <v>2218.427305329983</v>
      </c>
      <c r="AN231" s="198">
        <v>2137.9424652037546</v>
      </c>
      <c r="AO231" s="70"/>
    </row>
    <row r="232" spans="1:41" x14ac:dyDescent="0.55000000000000004">
      <c r="A232" s="79">
        <f t="shared" si="15"/>
        <v>1911</v>
      </c>
      <c r="B232" s="97">
        <v>1436.4470242500001</v>
      </c>
      <c r="C232" s="98">
        <f t="shared" si="17"/>
        <v>62.280177698663095</v>
      </c>
      <c r="D232" s="97">
        <v>1436.4470242500001</v>
      </c>
      <c r="E232" s="98">
        <f t="shared" si="18"/>
        <v>62.280177698663095</v>
      </c>
      <c r="F232" s="99"/>
      <c r="G232" s="99"/>
      <c r="H232" s="97">
        <v>1436.4470242500001</v>
      </c>
      <c r="I232" s="98">
        <f t="shared" si="19"/>
        <v>62.280177698663095</v>
      </c>
      <c r="J232" s="98"/>
      <c r="K232" s="100">
        <v>625.67852425000012</v>
      </c>
      <c r="L232" s="100">
        <v>259.44375000000002</v>
      </c>
      <c r="M232" s="100">
        <v>885.12227425000015</v>
      </c>
      <c r="N232" s="101">
        <f t="shared" si="20"/>
        <v>38.376335217873461</v>
      </c>
      <c r="O232" s="102">
        <v>642.63724999999999</v>
      </c>
      <c r="P232" s="104"/>
      <c r="Q232" s="104">
        <v>70.916250000000005</v>
      </c>
      <c r="R232" s="105">
        <v>1456.8432742500001</v>
      </c>
      <c r="S232" s="105">
        <f t="shared" si="21"/>
        <v>63.164499955552174</v>
      </c>
      <c r="T232" s="106">
        <f t="shared" si="12"/>
        <v>0</v>
      </c>
      <c r="U232" s="107"/>
      <c r="V232" s="107"/>
      <c r="W232" s="107"/>
      <c r="X232" s="107"/>
      <c r="Y232" s="107"/>
      <c r="Z232" s="107"/>
      <c r="AA232" s="107"/>
      <c r="AB232" s="107"/>
      <c r="AC232" s="107"/>
      <c r="AD232" s="108">
        <v>20.396250000000002</v>
      </c>
      <c r="AE232" s="110"/>
      <c r="AF232" s="110"/>
      <c r="AG232" s="110"/>
      <c r="AH232" s="110"/>
      <c r="AI232" s="110"/>
      <c r="AJ232" s="110">
        <f t="shared" si="16"/>
        <v>0</v>
      </c>
      <c r="AK232" s="97">
        <v>722.07500000000005</v>
      </c>
      <c r="AL232" s="98">
        <f t="shared" si="14"/>
        <v>31.307078195412362</v>
      </c>
      <c r="AM232" s="198">
        <v>2306.427305329983</v>
      </c>
      <c r="AN232" s="198">
        <v>2224.3380338829652</v>
      </c>
      <c r="AO232" s="70"/>
    </row>
    <row r="233" spans="1:41" x14ac:dyDescent="0.55000000000000004">
      <c r="A233" s="79">
        <f t="shared" si="15"/>
        <v>1912</v>
      </c>
      <c r="B233" s="97">
        <v>1424.8359395838427</v>
      </c>
      <c r="C233" s="98">
        <f t="shared" si="17"/>
        <v>59.332878260416642</v>
      </c>
      <c r="D233" s="97">
        <v>1424.8359395838427</v>
      </c>
      <c r="E233" s="98">
        <f t="shared" si="18"/>
        <v>59.332878260416642</v>
      </c>
      <c r="F233" s="99"/>
      <c r="G233" s="99"/>
      <c r="H233" s="97">
        <v>1424.8359395838427</v>
      </c>
      <c r="I233" s="98">
        <f t="shared" si="19"/>
        <v>59.332878260416642</v>
      </c>
      <c r="J233" s="98"/>
      <c r="K233" s="100">
        <v>606.98763125000005</v>
      </c>
      <c r="L233" s="100">
        <v>267.44374999999991</v>
      </c>
      <c r="M233" s="100">
        <v>874.43138124999996</v>
      </c>
      <c r="N233" s="101">
        <f t="shared" si="20"/>
        <v>36.412985698513296</v>
      </c>
      <c r="O233" s="102">
        <v>648.21749999999997</v>
      </c>
      <c r="P233" s="104"/>
      <c r="Q233" s="104">
        <v>72.4435</v>
      </c>
      <c r="R233" s="105">
        <v>1450.2053812500001</v>
      </c>
      <c r="S233" s="105">
        <f t="shared" si="21"/>
        <v>60.389310058699685</v>
      </c>
      <c r="T233" s="106">
        <f t="shared" si="12"/>
        <v>1.4210854715202004E-13</v>
      </c>
      <c r="U233" s="107"/>
      <c r="V233" s="107"/>
      <c r="W233" s="107"/>
      <c r="X233" s="107"/>
      <c r="Y233" s="107"/>
      <c r="Z233" s="107"/>
      <c r="AA233" s="107"/>
      <c r="AB233" s="107"/>
      <c r="AC233" s="107"/>
      <c r="AD233" s="108">
        <v>25.369441666157318</v>
      </c>
      <c r="AE233" s="110"/>
      <c r="AF233" s="110"/>
      <c r="AG233" s="110"/>
      <c r="AH233" s="110"/>
      <c r="AI233" s="110"/>
      <c r="AJ233" s="110">
        <f t="shared" si="16"/>
        <v>0</v>
      </c>
      <c r="AK233" s="97">
        <v>713.07499999999993</v>
      </c>
      <c r="AL233" s="98">
        <f t="shared" si="14"/>
        <v>29.693799117605</v>
      </c>
      <c r="AM233" s="198">
        <v>2401.427305329983</v>
      </c>
      <c r="AN233" s="198">
        <v>2319.0380564236061</v>
      </c>
      <c r="AO233" s="70"/>
    </row>
    <row r="234" spans="1:41" x14ac:dyDescent="0.55000000000000004">
      <c r="A234" s="79">
        <f t="shared" si="15"/>
        <v>1913</v>
      </c>
      <c r="B234" s="97">
        <v>1418.9122699782181</v>
      </c>
      <c r="C234" s="98">
        <f t="shared" si="17"/>
        <v>56.814957814787654</v>
      </c>
      <c r="D234" s="97">
        <v>1418.9122699782181</v>
      </c>
      <c r="E234" s="98">
        <f t="shared" si="18"/>
        <v>56.814957814787654</v>
      </c>
      <c r="F234" s="99"/>
      <c r="G234" s="99"/>
      <c r="H234" s="97">
        <v>1418.9122699782181</v>
      </c>
      <c r="I234" s="98">
        <f t="shared" si="19"/>
        <v>56.814957814787654</v>
      </c>
      <c r="J234" s="98"/>
      <c r="K234" s="100">
        <v>596.13036850000003</v>
      </c>
      <c r="L234" s="100">
        <v>276.83124999999995</v>
      </c>
      <c r="M234" s="100">
        <v>872.96161849999999</v>
      </c>
      <c r="N234" s="101">
        <f t="shared" si="20"/>
        <v>34.954435576039977</v>
      </c>
      <c r="O234" s="102">
        <v>653.3922500000001</v>
      </c>
      <c r="P234" s="104">
        <v>3.8774036748094405</v>
      </c>
      <c r="Q234" s="104">
        <v>74.028999999999996</v>
      </c>
      <c r="R234" s="105">
        <v>1448.4474648251905</v>
      </c>
      <c r="S234" s="105">
        <f t="shared" si="21"/>
        <v>57.997582621681488</v>
      </c>
      <c r="T234" s="106">
        <f t="shared" si="12"/>
        <v>-1.1368683772161603E-13</v>
      </c>
      <c r="U234" s="107"/>
      <c r="V234" s="107"/>
      <c r="W234" s="107"/>
      <c r="X234" s="107"/>
      <c r="Y234" s="107"/>
      <c r="Z234" s="107"/>
      <c r="AA234" s="107"/>
      <c r="AB234" s="107"/>
      <c r="AC234" s="107"/>
      <c r="AD234" s="108">
        <v>29.535194846972338</v>
      </c>
      <c r="AE234" s="110"/>
      <c r="AF234" s="110"/>
      <c r="AG234" s="110"/>
      <c r="AH234" s="110"/>
      <c r="AI234" s="110"/>
      <c r="AJ234" s="110">
        <f t="shared" si="16"/>
        <v>0</v>
      </c>
      <c r="AK234" s="97">
        <v>707.47500000000002</v>
      </c>
      <c r="AL234" s="98">
        <f t="shared" si="14"/>
        <v>28.328151874135209</v>
      </c>
      <c r="AM234" s="198">
        <v>2497.427305329983</v>
      </c>
      <c r="AN234" s="198">
        <v>2417.3211309587691</v>
      </c>
      <c r="AO234" s="70"/>
    </row>
    <row r="235" spans="1:41" x14ac:dyDescent="0.55000000000000004">
      <c r="A235" s="79">
        <f t="shared" si="15"/>
        <v>1914</v>
      </c>
      <c r="B235" s="97">
        <v>1761.3333410169766</v>
      </c>
      <c r="C235" s="98">
        <f t="shared" si="17"/>
        <v>69.696304148161659</v>
      </c>
      <c r="D235" s="97">
        <v>1761.3333410169766</v>
      </c>
      <c r="E235" s="98">
        <f t="shared" si="18"/>
        <v>69.696304148161659</v>
      </c>
      <c r="F235" s="99"/>
      <c r="G235" s="99"/>
      <c r="H235" s="97">
        <v>1761.3333410169766</v>
      </c>
      <c r="I235" s="98">
        <f t="shared" si="19"/>
        <v>69.696304148161659</v>
      </c>
      <c r="J235" s="98"/>
      <c r="K235" s="100">
        <v>922.44997299999989</v>
      </c>
      <c r="L235" s="100">
        <v>315.12025000000006</v>
      </c>
      <c r="M235" s="100">
        <v>1237.5702229999999</v>
      </c>
      <c r="N235" s="101">
        <f t="shared" si="20"/>
        <v>48.970895320197592</v>
      </c>
      <c r="O235" s="102">
        <v>662.35750000000007</v>
      </c>
      <c r="P235" s="104">
        <v>7.3253394861896908</v>
      </c>
      <c r="Q235" s="104">
        <v>75.781000000000006</v>
      </c>
      <c r="R235" s="105">
        <v>1816.8213835138104</v>
      </c>
      <c r="S235" s="105">
        <f t="shared" si="21"/>
        <v>71.891976822030699</v>
      </c>
      <c r="T235" s="106">
        <f t="shared" si="12"/>
        <v>0</v>
      </c>
      <c r="U235" s="107"/>
      <c r="V235" s="107"/>
      <c r="W235" s="107"/>
      <c r="X235" s="107"/>
      <c r="Y235" s="107"/>
      <c r="Z235" s="107"/>
      <c r="AA235" s="107"/>
      <c r="AB235" s="107"/>
      <c r="AC235" s="107"/>
      <c r="AD235" s="108">
        <v>55.488042496833813</v>
      </c>
      <c r="AE235" s="110"/>
      <c r="AF235" s="110"/>
      <c r="AG235" s="110"/>
      <c r="AH235" s="110"/>
      <c r="AI235" s="110"/>
      <c r="AJ235" s="110">
        <f t="shared" si="16"/>
        <v>0</v>
      </c>
      <c r="AK235" s="97">
        <v>1048.05</v>
      </c>
      <c r="AL235" s="98">
        <f t="shared" si="14"/>
        <v>41.4715430983128</v>
      </c>
      <c r="AM235" s="198">
        <v>2527.154578057256</v>
      </c>
      <c r="AN235" s="198">
        <v>2444.9583008121017</v>
      </c>
      <c r="AO235" s="70"/>
    </row>
    <row r="236" spans="1:41" x14ac:dyDescent="0.55000000000000004">
      <c r="A236" s="79">
        <f t="shared" si="15"/>
        <v>1915</v>
      </c>
      <c r="B236" s="97">
        <v>2626.7675926291495</v>
      </c>
      <c r="C236" s="98">
        <f t="shared" si="17"/>
        <v>86.737785646277075</v>
      </c>
      <c r="D236" s="97">
        <v>2626.7675926291495</v>
      </c>
      <c r="E236" s="98">
        <f t="shared" si="18"/>
        <v>86.737785646277075</v>
      </c>
      <c r="F236" s="99"/>
      <c r="G236" s="99"/>
      <c r="H236" s="97">
        <v>2626.7675926291495</v>
      </c>
      <c r="I236" s="98">
        <f t="shared" si="19"/>
        <v>86.737785646277075</v>
      </c>
      <c r="J236" s="98"/>
      <c r="K236" s="100">
        <v>1745.3837171633986</v>
      </c>
      <c r="L236" s="100">
        <v>380.66875000000027</v>
      </c>
      <c r="M236" s="100">
        <v>2126.0524671633989</v>
      </c>
      <c r="N236" s="101">
        <f t="shared" si="20"/>
        <v>70.20380626250271</v>
      </c>
      <c r="O236" s="102">
        <v>660.12950000000001</v>
      </c>
      <c r="P236" s="104">
        <v>12.584381716675367</v>
      </c>
      <c r="Q236" s="104">
        <v>75.360500000000002</v>
      </c>
      <c r="R236" s="105">
        <v>2698.2370854467235</v>
      </c>
      <c r="S236" s="105">
        <f t="shared" si="21"/>
        <v>89.09776053162814</v>
      </c>
      <c r="T236" s="106">
        <f t="shared" si="12"/>
        <v>0</v>
      </c>
      <c r="U236" s="107"/>
      <c r="V236" s="107"/>
      <c r="W236" s="107"/>
      <c r="X236" s="107"/>
      <c r="Y236" s="107"/>
      <c r="Z236" s="107"/>
      <c r="AA236" s="107"/>
      <c r="AB236" s="107"/>
      <c r="AC236" s="107"/>
      <c r="AD236" s="108">
        <v>71.469492817574263</v>
      </c>
      <c r="AE236" s="110"/>
      <c r="AF236" s="110"/>
      <c r="AG236" s="110"/>
      <c r="AH236" s="110"/>
      <c r="AI236" s="110"/>
      <c r="AJ236" s="110">
        <f t="shared" si="16"/>
        <v>0</v>
      </c>
      <c r="AK236" s="97">
        <v>1932.8500000000001</v>
      </c>
      <c r="AL236" s="98">
        <f t="shared" si="14"/>
        <v>63.824119597350254</v>
      </c>
      <c r="AM236" s="198">
        <v>3028.4005673620682</v>
      </c>
      <c r="AN236" s="198">
        <v>2928.5380151703207</v>
      </c>
      <c r="AO236" s="70"/>
    </row>
    <row r="237" spans="1:41" x14ac:dyDescent="0.55000000000000004">
      <c r="A237" s="79">
        <f t="shared" si="15"/>
        <v>1916</v>
      </c>
      <c r="B237" s="97">
        <v>4232.3319460850471</v>
      </c>
      <c r="C237" s="98">
        <f t="shared" si="17"/>
        <v>120.55815245222348</v>
      </c>
      <c r="D237" s="97">
        <v>4232.3319460850471</v>
      </c>
      <c r="E237" s="98">
        <f t="shared" si="18"/>
        <v>120.55815245222348</v>
      </c>
      <c r="F237" s="99"/>
      <c r="G237" s="99"/>
      <c r="H237" s="97">
        <v>4232.3319460850471</v>
      </c>
      <c r="I237" s="98">
        <f t="shared" si="19"/>
        <v>120.55815245222348</v>
      </c>
      <c r="J237" s="98"/>
      <c r="K237" s="100">
        <v>3316.5516172301295</v>
      </c>
      <c r="L237" s="100">
        <v>439.1880000000001</v>
      </c>
      <c r="M237" s="100">
        <v>3755.7396172301296</v>
      </c>
      <c r="N237" s="101">
        <f t="shared" si="20"/>
        <v>106.98240003686773</v>
      </c>
      <c r="O237" s="102">
        <v>649.78300000000002</v>
      </c>
      <c r="P237" s="104">
        <v>22.230712412626325</v>
      </c>
      <c r="Q237" s="104">
        <v>73.04025</v>
      </c>
      <c r="R237" s="105">
        <v>4310.2516548175035</v>
      </c>
      <c r="S237" s="105">
        <f t="shared" si="21"/>
        <v>122.77769861355181</v>
      </c>
      <c r="T237" s="106">
        <f t="shared" si="12"/>
        <v>2.4158453015843406E-13</v>
      </c>
      <c r="U237" s="107"/>
      <c r="V237" s="107"/>
      <c r="W237" s="107"/>
      <c r="X237" s="107"/>
      <c r="Y237" s="107"/>
      <c r="Z237" s="107"/>
      <c r="AA237" s="107"/>
      <c r="AB237" s="107"/>
      <c r="AC237" s="107"/>
      <c r="AD237" s="108">
        <v>77.919708732457451</v>
      </c>
      <c r="AE237" s="110"/>
      <c r="AF237" s="110"/>
      <c r="AG237" s="110"/>
      <c r="AH237" s="110"/>
      <c r="AI237" s="110"/>
      <c r="AJ237" s="110">
        <f t="shared" si="16"/>
        <v>0</v>
      </c>
      <c r="AK237" s="97">
        <v>3595.15</v>
      </c>
      <c r="AL237" s="98">
        <f t="shared" si="14"/>
        <v>102.40799807527709</v>
      </c>
      <c r="AM237" s="198">
        <v>3510.6144711053835</v>
      </c>
      <c r="AN237" s="198">
        <v>3393.2692687477497</v>
      </c>
      <c r="AO237" s="70"/>
    </row>
    <row r="238" spans="1:41" x14ac:dyDescent="0.55000000000000004">
      <c r="A238" s="79">
        <f t="shared" si="15"/>
        <v>1917</v>
      </c>
      <c r="B238" s="97">
        <v>6009.5793529240273</v>
      </c>
      <c r="C238" s="98">
        <f t="shared" si="17"/>
        <v>138.32028674587886</v>
      </c>
      <c r="D238" s="97">
        <v>6009.5793529240273</v>
      </c>
      <c r="E238" s="98">
        <f t="shared" si="18"/>
        <v>138.32028674587886</v>
      </c>
      <c r="F238" s="99"/>
      <c r="G238" s="99"/>
      <c r="H238" s="97">
        <v>6009.5793529240273</v>
      </c>
      <c r="I238" s="98">
        <f t="shared" si="19"/>
        <v>138.32028674587886</v>
      </c>
      <c r="J238" s="98"/>
      <c r="K238" s="100">
        <v>5026.8091256854095</v>
      </c>
      <c r="L238" s="100">
        <v>531.96475000000009</v>
      </c>
      <c r="M238" s="100">
        <v>5558.7738756854096</v>
      </c>
      <c r="N238" s="101">
        <f t="shared" si="20"/>
        <v>127.94426219968187</v>
      </c>
      <c r="O238" s="102">
        <v>640.34574999999995</v>
      </c>
      <c r="P238" s="104">
        <v>32.90310724158239</v>
      </c>
      <c r="Q238" s="104">
        <v>70.078000000000003</v>
      </c>
      <c r="R238" s="105">
        <v>6096.1385184438268</v>
      </c>
      <c r="S238" s="105">
        <f t="shared" si="21"/>
        <v>140.3125873533011</v>
      </c>
      <c r="T238" s="106">
        <f t="shared" si="12"/>
        <v>-3.836930773104541E-13</v>
      </c>
      <c r="U238" s="107"/>
      <c r="V238" s="107"/>
      <c r="W238" s="107"/>
      <c r="X238" s="107"/>
      <c r="Y238" s="107"/>
      <c r="Z238" s="107"/>
      <c r="AA238" s="107"/>
      <c r="AB238" s="107"/>
      <c r="AC238" s="107"/>
      <c r="AD238" s="108">
        <v>86.559165519799862</v>
      </c>
      <c r="AE238" s="110"/>
      <c r="AF238" s="110"/>
      <c r="AG238" s="110"/>
      <c r="AH238" s="110"/>
      <c r="AI238" s="110"/>
      <c r="AJ238" s="110">
        <f t="shared" si="16"/>
        <v>0</v>
      </c>
      <c r="AK238" s="97">
        <v>5456.7250000000004</v>
      </c>
      <c r="AL238" s="98">
        <f t="shared" si="14"/>
        <v>125.5954406070304</v>
      </c>
      <c r="AM238" s="198">
        <v>4344.6839898219614</v>
      </c>
      <c r="AN238" s="198">
        <v>4197.5005032391127</v>
      </c>
      <c r="AO238" s="70"/>
    </row>
    <row r="239" spans="1:41" x14ac:dyDescent="0.55000000000000004">
      <c r="A239" s="79">
        <f t="shared" si="15"/>
        <v>1918</v>
      </c>
      <c r="B239" s="97">
        <v>7564.6623072955972</v>
      </c>
      <c r="C239" s="98">
        <f t="shared" si="17"/>
        <v>146.65990583924111</v>
      </c>
      <c r="D239" s="97">
        <v>7564.6623072955972</v>
      </c>
      <c r="E239" s="98">
        <f t="shared" si="18"/>
        <v>146.65990583924111</v>
      </c>
      <c r="F239" s="99"/>
      <c r="G239" s="99"/>
      <c r="H239" s="97">
        <v>7564.6623072955972</v>
      </c>
      <c r="I239" s="98">
        <f t="shared" si="19"/>
        <v>146.65990583924111</v>
      </c>
      <c r="J239" s="98"/>
      <c r="K239" s="100">
        <v>6462.9676518766773</v>
      </c>
      <c r="L239" s="100">
        <v>672.81649999999991</v>
      </c>
      <c r="M239" s="100">
        <v>7135.7841518766772</v>
      </c>
      <c r="N239" s="101">
        <f t="shared" si="20"/>
        <v>138.3450297304181</v>
      </c>
      <c r="O239" s="102">
        <v>632.31699999999989</v>
      </c>
      <c r="P239" s="104">
        <v>42.237636653826343</v>
      </c>
      <c r="Q239" s="104">
        <v>66.91</v>
      </c>
      <c r="R239" s="105">
        <v>7658.9535152228509</v>
      </c>
      <c r="S239" s="105">
        <f t="shared" si="21"/>
        <v>148.48797682434545</v>
      </c>
      <c r="T239" s="106">
        <f t="shared" si="12"/>
        <v>1.1368683772161603E-13</v>
      </c>
      <c r="U239" s="107"/>
      <c r="V239" s="107"/>
      <c r="W239" s="107"/>
      <c r="X239" s="107"/>
      <c r="Y239" s="107"/>
      <c r="Z239" s="107"/>
      <c r="AA239" s="107"/>
      <c r="AB239" s="107"/>
      <c r="AC239" s="107"/>
      <c r="AD239" s="108">
        <v>94.291207927253367</v>
      </c>
      <c r="AE239" s="110"/>
      <c r="AF239" s="110"/>
      <c r="AG239" s="110"/>
      <c r="AH239" s="110"/>
      <c r="AI239" s="110"/>
      <c r="AJ239" s="110">
        <f t="shared" si="16"/>
        <v>0</v>
      </c>
      <c r="AK239" s="97">
        <v>7091.1</v>
      </c>
      <c r="AL239" s="98">
        <f t="shared" si="14"/>
        <v>137.47871564519852</v>
      </c>
      <c r="AM239" s="198">
        <v>5157.9620646882722</v>
      </c>
      <c r="AN239" s="198">
        <v>4980.9000219420941</v>
      </c>
      <c r="AO239" s="70"/>
    </row>
    <row r="240" spans="1:41" x14ac:dyDescent="0.55000000000000004">
      <c r="A240" s="79">
        <f t="shared" si="15"/>
        <v>1919</v>
      </c>
      <c r="B240" s="97">
        <v>8212.329004750196</v>
      </c>
      <c r="C240" s="98">
        <f t="shared" si="17"/>
        <v>148.24501248115067</v>
      </c>
      <c r="D240" s="97">
        <v>8212.329004750196</v>
      </c>
      <c r="E240" s="98">
        <f t="shared" si="18"/>
        <v>148.24501248115067</v>
      </c>
      <c r="F240" s="99"/>
      <c r="G240" s="99"/>
      <c r="H240" s="97">
        <v>8212.329004750196</v>
      </c>
      <c r="I240" s="98">
        <f t="shared" si="19"/>
        <v>148.24501248115067</v>
      </c>
      <c r="J240" s="98"/>
      <c r="K240" s="100">
        <v>7044.2282172846499</v>
      </c>
      <c r="L240" s="100">
        <v>753.62625000000025</v>
      </c>
      <c r="M240" s="100">
        <v>7797.8544672846501</v>
      </c>
      <c r="N240" s="101">
        <f t="shared" si="20"/>
        <v>140.76311752246616</v>
      </c>
      <c r="O240" s="102">
        <v>628.14474999999993</v>
      </c>
      <c r="P240" s="104">
        <v>46.156517161742457</v>
      </c>
      <c r="Q240" s="104">
        <v>65.32050000000001</v>
      </c>
      <c r="R240" s="105">
        <v>8314.5222001229085</v>
      </c>
      <c r="S240" s="105">
        <f t="shared" si="21"/>
        <v>150.08975488184521</v>
      </c>
      <c r="T240" s="106">
        <f t="shared" si="12"/>
        <v>9.5212726591853425E-13</v>
      </c>
      <c r="U240" s="107"/>
      <c r="V240" s="107"/>
      <c r="W240" s="107"/>
      <c r="X240" s="107"/>
      <c r="Y240" s="107"/>
      <c r="Z240" s="107"/>
      <c r="AA240" s="107"/>
      <c r="AB240" s="107"/>
      <c r="AC240" s="107"/>
      <c r="AD240" s="108">
        <v>102.19319537271267</v>
      </c>
      <c r="AE240" s="110"/>
      <c r="AF240" s="110"/>
      <c r="AG240" s="110"/>
      <c r="AH240" s="110"/>
      <c r="AI240" s="110"/>
      <c r="AJ240" s="110">
        <f t="shared" si="16"/>
        <v>0</v>
      </c>
      <c r="AK240" s="97">
        <v>7776.9750000000004</v>
      </c>
      <c r="AL240" s="98">
        <f t="shared" si="14"/>
        <v>140.38621142354802</v>
      </c>
      <c r="AM240" s="199">
        <v>5539.700032602711</v>
      </c>
      <c r="AN240" s="198">
        <v>5347.032036313447</v>
      </c>
      <c r="AO240" s="112"/>
    </row>
    <row r="241" spans="1:42" x14ac:dyDescent="0.55000000000000004">
      <c r="A241" s="79">
        <f t="shared" si="15"/>
        <v>1920</v>
      </c>
      <c r="B241" s="97">
        <v>8233.0868557112335</v>
      </c>
      <c r="C241" s="98">
        <f t="shared" si="17"/>
        <v>139.00197291425349</v>
      </c>
      <c r="D241" s="97">
        <v>8233.0868557112335</v>
      </c>
      <c r="E241" s="98">
        <f t="shared" si="18"/>
        <v>139.00197291425349</v>
      </c>
      <c r="F241" s="99"/>
      <c r="G241" s="99"/>
      <c r="H241" s="97">
        <v>8233.0868557112335</v>
      </c>
      <c r="I241" s="98">
        <f t="shared" si="19"/>
        <v>139.00197291425349</v>
      </c>
      <c r="J241" s="98"/>
      <c r="K241" s="100">
        <v>6982.072462237913</v>
      </c>
      <c r="L241" s="100">
        <v>783.72000000000025</v>
      </c>
      <c r="M241" s="100">
        <v>7765.7924622379132</v>
      </c>
      <c r="N241" s="101">
        <f t="shared" si="20"/>
        <v>131.11248458953085</v>
      </c>
      <c r="O241" s="102">
        <v>709.86899999999991</v>
      </c>
      <c r="P241" s="104">
        <v>45.966737974096894</v>
      </c>
      <c r="Q241" s="104">
        <v>86.019749999999988</v>
      </c>
      <c r="R241" s="105">
        <v>8343.6749742638167</v>
      </c>
      <c r="S241" s="105">
        <f t="shared" si="21"/>
        <v>140.86906929366566</v>
      </c>
      <c r="T241" s="106">
        <f t="shared" si="12"/>
        <v>4.2632564145606011E-13</v>
      </c>
      <c r="U241" s="107"/>
      <c r="V241" s="107"/>
      <c r="W241" s="107"/>
      <c r="X241" s="107"/>
      <c r="Y241" s="107"/>
      <c r="Z241" s="107"/>
      <c r="AA241" s="107"/>
      <c r="AB241" s="107"/>
      <c r="AC241" s="107"/>
      <c r="AD241" s="108">
        <v>110.58811855258196</v>
      </c>
      <c r="AE241" s="110"/>
      <c r="AF241" s="110"/>
      <c r="AG241" s="110"/>
      <c r="AH241" s="110"/>
      <c r="AI241" s="110"/>
      <c r="AJ241" s="110">
        <f t="shared" si="16"/>
        <v>0</v>
      </c>
      <c r="AK241" s="97">
        <v>7686.2250000000004</v>
      </c>
      <c r="AL241" s="98">
        <f t="shared" si="14"/>
        <v>129.76912037818673</v>
      </c>
      <c r="AM241" s="198">
        <v>5923</v>
      </c>
      <c r="AN241" s="198">
        <v>5923</v>
      </c>
      <c r="AO241" s="70"/>
      <c r="AP241" s="70"/>
    </row>
    <row r="242" spans="1:42" x14ac:dyDescent="0.55000000000000004">
      <c r="A242" s="79">
        <f t="shared" si="15"/>
        <v>1921</v>
      </c>
      <c r="B242" s="97">
        <v>8409.6716941582708</v>
      </c>
      <c r="C242" s="98">
        <f t="shared" si="17"/>
        <v>172.89621081739867</v>
      </c>
      <c r="D242" s="97">
        <v>8409.6716941582708</v>
      </c>
      <c r="E242" s="98">
        <f t="shared" si="18"/>
        <v>172.89621081739867</v>
      </c>
      <c r="F242" s="99"/>
      <c r="G242" s="99"/>
      <c r="H242" s="97">
        <v>8409.6716941582708</v>
      </c>
      <c r="I242" s="98">
        <f t="shared" si="19"/>
        <v>172.89621081739867</v>
      </c>
      <c r="J242" s="98"/>
      <c r="K242" s="100">
        <v>7103.6369284471029</v>
      </c>
      <c r="L242" s="100">
        <v>760.3730000000005</v>
      </c>
      <c r="M242" s="100">
        <v>7864.0099284471034</v>
      </c>
      <c r="N242" s="101">
        <f t="shared" si="20"/>
        <v>161.67783569998156</v>
      </c>
      <c r="O242" s="102">
        <v>833.11024999999995</v>
      </c>
      <c r="P242" s="104">
        <v>46.548099960741659</v>
      </c>
      <c r="Q242" s="104">
        <v>127.9</v>
      </c>
      <c r="R242" s="105">
        <v>8522.672078486361</v>
      </c>
      <c r="S242" s="105">
        <f t="shared" si="21"/>
        <v>175.21940950835446</v>
      </c>
      <c r="T242" s="106">
        <f t="shared" si="12"/>
        <v>-7.3896444519050419E-13</v>
      </c>
      <c r="U242" s="107"/>
      <c r="V242" s="107"/>
      <c r="W242" s="107"/>
      <c r="X242" s="107"/>
      <c r="Y242" s="107"/>
      <c r="Z242" s="107"/>
      <c r="AA242" s="107"/>
      <c r="AB242" s="107"/>
      <c r="AC242" s="107"/>
      <c r="AD242" s="108">
        <v>113.00038432809006</v>
      </c>
      <c r="AE242" s="110"/>
      <c r="AF242" s="110"/>
      <c r="AG242" s="110"/>
      <c r="AH242" s="110"/>
      <c r="AI242" s="110"/>
      <c r="AJ242" s="110">
        <f t="shared" si="16"/>
        <v>0</v>
      </c>
      <c r="AK242" s="97">
        <v>7696.15</v>
      </c>
      <c r="AL242" s="98">
        <f t="shared" si="14"/>
        <v>158.22676809210526</v>
      </c>
      <c r="AM242" s="198">
        <v>4864</v>
      </c>
      <c r="AN242" s="198">
        <v>4864</v>
      </c>
      <c r="AO242" s="70"/>
      <c r="AP242" s="70"/>
    </row>
    <row r="243" spans="1:42" x14ac:dyDescent="0.55000000000000004">
      <c r="A243" s="79">
        <f t="shared" si="15"/>
        <v>1922</v>
      </c>
      <c r="B243" s="97">
        <v>8593.7326590436951</v>
      </c>
      <c r="C243" s="98">
        <f t="shared" si="17"/>
        <v>194.47233896908114</v>
      </c>
      <c r="D243" s="97">
        <v>8593.7326590436951</v>
      </c>
      <c r="E243" s="98">
        <f t="shared" si="18"/>
        <v>194.47233896908114</v>
      </c>
      <c r="F243" s="99"/>
      <c r="G243" s="99"/>
      <c r="H243" s="97">
        <v>8593.7326590436951</v>
      </c>
      <c r="I243" s="98">
        <f t="shared" si="19"/>
        <v>194.47233896908114</v>
      </c>
      <c r="J243" s="98"/>
      <c r="K243" s="100">
        <v>7252.5812210769545</v>
      </c>
      <c r="L243" s="100">
        <v>754.34675000000061</v>
      </c>
      <c r="M243" s="100">
        <v>8006.9279710769551</v>
      </c>
      <c r="N243" s="101">
        <f t="shared" si="20"/>
        <v>181.19321047922506</v>
      </c>
      <c r="O243" s="102">
        <v>897.55250000000001</v>
      </c>
      <c r="P243" s="104">
        <v>47.394050486625794</v>
      </c>
      <c r="Q243" s="104">
        <v>146.90725</v>
      </c>
      <c r="R243" s="105">
        <v>8710.1791705903288</v>
      </c>
      <c r="S243" s="105">
        <f t="shared" si="21"/>
        <v>197.10747161326836</v>
      </c>
      <c r="T243" s="106">
        <f t="shared" si="12"/>
        <v>-5.6843418860808015E-13</v>
      </c>
      <c r="U243" s="107"/>
      <c r="V243" s="107"/>
      <c r="W243" s="107"/>
      <c r="X243" s="107"/>
      <c r="Y243" s="107"/>
      <c r="Z243" s="107"/>
      <c r="AA243" s="107"/>
      <c r="AB243" s="107"/>
      <c r="AC243" s="107"/>
      <c r="AD243" s="108">
        <v>116.44651154663424</v>
      </c>
      <c r="AE243" s="110"/>
      <c r="AF243" s="110"/>
      <c r="AG243" s="110"/>
      <c r="AH243" s="110"/>
      <c r="AI243" s="110"/>
      <c r="AJ243" s="110">
        <f t="shared" si="16"/>
        <v>0</v>
      </c>
      <c r="AK243" s="97">
        <v>7789.5750000000007</v>
      </c>
      <c r="AL243" s="98">
        <f t="shared" si="14"/>
        <v>176.27460964019011</v>
      </c>
      <c r="AM243" s="198">
        <v>4419</v>
      </c>
      <c r="AN243" s="198">
        <v>4419</v>
      </c>
      <c r="AO243" s="70"/>
    </row>
    <row r="244" spans="1:42" x14ac:dyDescent="0.55000000000000004">
      <c r="A244" s="79">
        <f t="shared" si="15"/>
        <v>1923</v>
      </c>
      <c r="B244" s="97">
        <v>8569.0187805695296</v>
      </c>
      <c r="C244" s="98">
        <f t="shared" si="17"/>
        <v>203.20177331205903</v>
      </c>
      <c r="D244" s="97">
        <v>8569.0187805695296</v>
      </c>
      <c r="E244" s="98">
        <f t="shared" si="18"/>
        <v>203.20177331205903</v>
      </c>
      <c r="F244" s="99"/>
      <c r="G244" s="99"/>
      <c r="H244" s="97">
        <v>8569.0187805695296</v>
      </c>
      <c r="I244" s="98">
        <f t="shared" si="19"/>
        <v>203.20177331205903</v>
      </c>
      <c r="J244" s="98"/>
      <c r="K244" s="100">
        <v>7195.5146571096047</v>
      </c>
      <c r="L244" s="100">
        <v>771.80100000000039</v>
      </c>
      <c r="M244" s="100">
        <v>7967.3156571096051</v>
      </c>
      <c r="N244" s="101">
        <f t="shared" si="20"/>
        <v>188.93326196608027</v>
      </c>
      <c r="O244" s="102">
        <v>924.03</v>
      </c>
      <c r="P244" s="104">
        <v>47.1595800361806</v>
      </c>
      <c r="Q244" s="104">
        <v>150.89450000000002</v>
      </c>
      <c r="R244" s="105">
        <v>8693.2915770734235</v>
      </c>
      <c r="S244" s="105">
        <f t="shared" si="21"/>
        <v>206.14872129650041</v>
      </c>
      <c r="T244" s="106">
        <f t="shared" si="12"/>
        <v>-9.9475983006414026E-13</v>
      </c>
      <c r="U244" s="107"/>
      <c r="V244" s="107"/>
      <c r="W244" s="107"/>
      <c r="X244" s="107"/>
      <c r="Y244" s="107"/>
      <c r="Z244" s="107"/>
      <c r="AA244" s="107"/>
      <c r="AB244" s="107"/>
      <c r="AC244" s="107"/>
      <c r="AD244" s="108">
        <v>124.27279650389386</v>
      </c>
      <c r="AE244" s="110"/>
      <c r="AF244" s="110"/>
      <c r="AG244" s="110"/>
      <c r="AH244" s="110"/>
      <c r="AI244" s="110"/>
      <c r="AJ244" s="110">
        <f t="shared" si="16"/>
        <v>0</v>
      </c>
      <c r="AK244" s="97">
        <v>7733.7749999999996</v>
      </c>
      <c r="AL244" s="98">
        <f t="shared" si="14"/>
        <v>183.39518615129239</v>
      </c>
      <c r="AM244" s="198">
        <v>4217</v>
      </c>
      <c r="AN244" s="198">
        <v>4217</v>
      </c>
      <c r="AO244" s="70"/>
    </row>
    <row r="245" spans="1:42" x14ac:dyDescent="0.55000000000000004">
      <c r="A245" s="79">
        <f t="shared" si="15"/>
        <v>1924</v>
      </c>
      <c r="B245" s="97">
        <v>8562.902394664532</v>
      </c>
      <c r="C245" s="98">
        <f t="shared" si="17"/>
        <v>197.84894627228587</v>
      </c>
      <c r="D245" s="97">
        <v>8562.902394664532</v>
      </c>
      <c r="E245" s="98">
        <f t="shared" si="18"/>
        <v>197.84894627228587</v>
      </c>
      <c r="F245" s="99"/>
      <c r="G245" s="99"/>
      <c r="H245" s="97">
        <v>8562.902394664532</v>
      </c>
      <c r="I245" s="98">
        <f t="shared" si="19"/>
        <v>197.84894627228587</v>
      </c>
      <c r="J245" s="98"/>
      <c r="K245" s="100">
        <v>7142.0221411275406</v>
      </c>
      <c r="L245" s="100">
        <v>796.08330000000024</v>
      </c>
      <c r="M245" s="100">
        <v>7938.1054411275409</v>
      </c>
      <c r="N245" s="101">
        <f t="shared" si="20"/>
        <v>183.41278745673614</v>
      </c>
      <c r="O245" s="102">
        <v>968.19849999999997</v>
      </c>
      <c r="P245" s="104">
        <v>46.986680959783264</v>
      </c>
      <c r="Q245" s="104">
        <v>159.80025000000001</v>
      </c>
      <c r="R245" s="105">
        <v>8699.5170101677577</v>
      </c>
      <c r="S245" s="105">
        <f t="shared" si="21"/>
        <v>201.00547620535485</v>
      </c>
      <c r="T245" s="106">
        <f t="shared" si="12"/>
        <v>0</v>
      </c>
      <c r="U245" s="107"/>
      <c r="V245" s="107"/>
      <c r="W245" s="107"/>
      <c r="X245" s="107"/>
      <c r="Y245" s="107"/>
      <c r="Z245" s="107"/>
      <c r="AA245" s="107"/>
      <c r="AB245" s="107"/>
      <c r="AC245" s="107"/>
      <c r="AD245" s="108">
        <v>136.61461550322616</v>
      </c>
      <c r="AE245" s="110"/>
      <c r="AF245" s="110"/>
      <c r="AG245" s="110"/>
      <c r="AH245" s="110"/>
      <c r="AI245" s="110"/>
      <c r="AJ245" s="110">
        <f t="shared" si="16"/>
        <v>0</v>
      </c>
      <c r="AK245" s="97">
        <v>7676.2999999999993</v>
      </c>
      <c r="AL245" s="98">
        <f t="shared" si="14"/>
        <v>177.36367837338258</v>
      </c>
      <c r="AM245" s="198">
        <v>4328</v>
      </c>
      <c r="AN245" s="198">
        <v>4328</v>
      </c>
      <c r="AO245" s="70"/>
    </row>
    <row r="246" spans="1:42" x14ac:dyDescent="0.55000000000000004">
      <c r="A246" s="79">
        <f t="shared" si="15"/>
        <v>1925</v>
      </c>
      <c r="B246" s="97">
        <v>8622.4074884887232</v>
      </c>
      <c r="C246" s="98">
        <f t="shared" si="17"/>
        <v>192.93818501876757</v>
      </c>
      <c r="D246" s="97">
        <v>8622.4074884887232</v>
      </c>
      <c r="E246" s="98">
        <f t="shared" si="18"/>
        <v>192.93818501876757</v>
      </c>
      <c r="F246" s="99"/>
      <c r="G246" s="99"/>
      <c r="H246" s="97">
        <v>8622.4074884887232</v>
      </c>
      <c r="I246" s="98">
        <f t="shared" si="19"/>
        <v>192.93818501876757</v>
      </c>
      <c r="J246" s="98"/>
      <c r="K246" s="100">
        <v>7137.0189297891511</v>
      </c>
      <c r="L246" s="100">
        <v>817.42690000000039</v>
      </c>
      <c r="M246" s="100">
        <v>7954.4458297891515</v>
      </c>
      <c r="N246" s="101">
        <f t="shared" si="20"/>
        <v>177.99162742871229</v>
      </c>
      <c r="O246" s="102">
        <v>1040.1864999999998</v>
      </c>
      <c r="P246" s="104">
        <v>47.083401850491526</v>
      </c>
      <c r="Q246" s="104">
        <v>180.84649999999999</v>
      </c>
      <c r="R246" s="105">
        <v>8766.7024279386587</v>
      </c>
      <c r="S246" s="105">
        <f t="shared" si="21"/>
        <v>196.16698205277822</v>
      </c>
      <c r="T246" s="106">
        <f t="shared" si="12"/>
        <v>-1.0516032489249483E-12</v>
      </c>
      <c r="U246" s="107"/>
      <c r="V246" s="107"/>
      <c r="W246" s="107"/>
      <c r="X246" s="107"/>
      <c r="Y246" s="107"/>
      <c r="Z246" s="107"/>
      <c r="AA246" s="107"/>
      <c r="AB246" s="107"/>
      <c r="AC246" s="107"/>
      <c r="AD246" s="108">
        <v>144.29493944993675</v>
      </c>
      <c r="AE246" s="110"/>
      <c r="AF246" s="110"/>
      <c r="AG246" s="110"/>
      <c r="AH246" s="110"/>
      <c r="AI246" s="110"/>
      <c r="AJ246" s="110">
        <f t="shared" si="16"/>
        <v>0</v>
      </c>
      <c r="AK246" s="97">
        <v>7641.75</v>
      </c>
      <c r="AL246" s="98">
        <f t="shared" si="14"/>
        <v>170.99462967106734</v>
      </c>
      <c r="AM246" s="198">
        <v>4469</v>
      </c>
      <c r="AN246" s="198">
        <v>4469</v>
      </c>
      <c r="AO246" s="112"/>
    </row>
    <row r="247" spans="1:42" x14ac:dyDescent="0.55000000000000004">
      <c r="A247" s="79">
        <f t="shared" si="15"/>
        <v>1926</v>
      </c>
      <c r="B247" s="97">
        <v>8732.0848773120579</v>
      </c>
      <c r="C247" s="98">
        <f t="shared" si="17"/>
        <v>202.55358100932631</v>
      </c>
      <c r="D247" s="97">
        <v>8732.0848773120579</v>
      </c>
      <c r="E247" s="98">
        <f t="shared" si="18"/>
        <v>202.55358100932631</v>
      </c>
      <c r="F247" s="99"/>
      <c r="G247" s="99"/>
      <c r="H247" s="97">
        <v>8732.0848773120579</v>
      </c>
      <c r="I247" s="98">
        <f t="shared" si="19"/>
        <v>202.55358100932631</v>
      </c>
      <c r="J247" s="98"/>
      <c r="K247" s="100">
        <v>7153.7515289490166</v>
      </c>
      <c r="L247" s="100">
        <v>834.21730000000025</v>
      </c>
      <c r="M247" s="100">
        <v>7987.9688289490168</v>
      </c>
      <c r="N247" s="101">
        <f t="shared" si="20"/>
        <v>185.29271233934162</v>
      </c>
      <c r="O247" s="102">
        <v>1137.827</v>
      </c>
      <c r="P247" s="104">
        <v>47.281828852755673</v>
      </c>
      <c r="Q247" s="104">
        <v>200.99674999999999</v>
      </c>
      <c r="R247" s="105">
        <v>8877.5172500962617</v>
      </c>
      <c r="S247" s="105">
        <f t="shared" si="21"/>
        <v>205.92709928314221</v>
      </c>
      <c r="T247" s="106">
        <f t="shared" si="12"/>
        <v>5.4001247917767614E-13</v>
      </c>
      <c r="U247" s="107"/>
      <c r="V247" s="107"/>
      <c r="W247" s="107"/>
      <c r="X247" s="107"/>
      <c r="Y247" s="107"/>
      <c r="Z247" s="107"/>
      <c r="AA247" s="107"/>
      <c r="AB247" s="107"/>
      <c r="AC247" s="107"/>
      <c r="AD247" s="108">
        <v>145.43237278420409</v>
      </c>
      <c r="AE247" s="110"/>
      <c r="AF247" s="110"/>
      <c r="AG247" s="110"/>
      <c r="AH247" s="110"/>
      <c r="AI247" s="110"/>
      <c r="AJ247" s="110">
        <f t="shared" si="16"/>
        <v>0</v>
      </c>
      <c r="AK247" s="97">
        <v>7647.95</v>
      </c>
      <c r="AL247" s="98">
        <f t="shared" si="14"/>
        <v>177.40547436789609</v>
      </c>
      <c r="AM247" s="198">
        <v>4311</v>
      </c>
      <c r="AN247" s="198">
        <v>4311</v>
      </c>
      <c r="AO247" s="70"/>
    </row>
    <row r="248" spans="1:42" x14ac:dyDescent="0.55000000000000004">
      <c r="A248" s="79">
        <f t="shared" si="15"/>
        <v>1927</v>
      </c>
      <c r="B248" s="97">
        <v>8833.0707549908839</v>
      </c>
      <c r="C248" s="98">
        <f t="shared" si="17"/>
        <v>193.75018107021023</v>
      </c>
      <c r="D248" s="97">
        <v>8833.0707549908839</v>
      </c>
      <c r="E248" s="98">
        <f t="shared" si="18"/>
        <v>193.75018107021023</v>
      </c>
      <c r="F248" s="99"/>
      <c r="G248" s="99"/>
      <c r="H248" s="97">
        <v>8833.0707549908839</v>
      </c>
      <c r="I248" s="98">
        <f t="shared" si="19"/>
        <v>193.75018107021023</v>
      </c>
      <c r="J248" s="98"/>
      <c r="K248" s="100">
        <v>7171.535397186246</v>
      </c>
      <c r="L248" s="100">
        <v>842.96553333333395</v>
      </c>
      <c r="M248" s="100">
        <v>8014.5009305195799</v>
      </c>
      <c r="N248" s="101">
        <f t="shared" si="20"/>
        <v>175.79515092168415</v>
      </c>
      <c r="O248" s="102">
        <v>1242.0999999999999</v>
      </c>
      <c r="P248" s="104">
        <v>47.438875820818055</v>
      </c>
      <c r="Q248" s="104">
        <v>231.24374999999998</v>
      </c>
      <c r="R248" s="105">
        <v>8977.9183046987619</v>
      </c>
      <c r="S248" s="105">
        <f t="shared" si="21"/>
        <v>196.9273591730371</v>
      </c>
      <c r="T248" s="106">
        <f t="shared" si="12"/>
        <v>0</v>
      </c>
      <c r="U248" s="107"/>
      <c r="V248" s="107"/>
      <c r="W248" s="107"/>
      <c r="X248" s="107"/>
      <c r="Y248" s="107"/>
      <c r="Z248" s="107"/>
      <c r="AA248" s="107"/>
      <c r="AB248" s="107"/>
      <c r="AC248" s="107"/>
      <c r="AD248" s="108">
        <v>144.84754970787785</v>
      </c>
      <c r="AE248" s="110"/>
      <c r="AF248" s="110"/>
      <c r="AG248" s="110"/>
      <c r="AH248" s="110"/>
      <c r="AI248" s="110"/>
      <c r="AJ248" s="110">
        <f t="shared" si="16"/>
        <v>0</v>
      </c>
      <c r="AK248" s="97">
        <v>7636.4250000000002</v>
      </c>
      <c r="AL248" s="98">
        <f t="shared" si="14"/>
        <v>167.50219346347885</v>
      </c>
      <c r="AM248" s="198">
        <v>4559</v>
      </c>
      <c r="AN248" s="198">
        <v>4559</v>
      </c>
      <c r="AO248" s="70"/>
    </row>
    <row r="249" spans="1:42" x14ac:dyDescent="0.55000000000000004">
      <c r="A249" s="79">
        <f t="shared" si="15"/>
        <v>1928</v>
      </c>
      <c r="B249" s="97">
        <v>8876.066721613719</v>
      </c>
      <c r="C249" s="98">
        <f t="shared" si="17"/>
        <v>194.69328189545337</v>
      </c>
      <c r="D249" s="97">
        <v>8876.066721613719</v>
      </c>
      <c r="E249" s="98">
        <f t="shared" si="18"/>
        <v>194.69328189545337</v>
      </c>
      <c r="F249" s="99"/>
      <c r="G249" s="99"/>
      <c r="H249" s="97">
        <v>8876.066721613719</v>
      </c>
      <c r="I249" s="98">
        <f t="shared" si="19"/>
        <v>194.69328189545337</v>
      </c>
      <c r="J249" s="98"/>
      <c r="K249" s="100">
        <v>7328.4569426151184</v>
      </c>
      <c r="L249" s="100">
        <v>630.36278333333303</v>
      </c>
      <c r="M249" s="100">
        <v>7958.8197259484514</v>
      </c>
      <c r="N249" s="101">
        <f t="shared" si="20"/>
        <v>174.57380403484208</v>
      </c>
      <c r="O249" s="102">
        <v>1314.1577499999999</v>
      </c>
      <c r="P249" s="104">
        <v>47.109291512062839</v>
      </c>
      <c r="Q249" s="104">
        <v>250.66649999999998</v>
      </c>
      <c r="R249" s="105">
        <v>8975.2016844363879</v>
      </c>
      <c r="S249" s="105">
        <f t="shared" si="21"/>
        <v>196.86777109972337</v>
      </c>
      <c r="T249" s="106">
        <f t="shared" si="12"/>
        <v>-4.5474735088646412E-13</v>
      </c>
      <c r="U249" s="107"/>
      <c r="V249" s="107"/>
      <c r="W249" s="107"/>
      <c r="X249" s="107"/>
      <c r="Y249" s="107"/>
      <c r="Z249" s="107"/>
      <c r="AA249" s="107"/>
      <c r="AB249" s="107"/>
      <c r="AC249" s="107"/>
      <c r="AD249" s="108">
        <v>99.134962822670019</v>
      </c>
      <c r="AE249" s="110"/>
      <c r="AF249" s="110"/>
      <c r="AG249" s="110"/>
      <c r="AH249" s="110"/>
      <c r="AI249" s="110"/>
      <c r="AJ249" s="110">
        <f t="shared" si="16"/>
        <v>0</v>
      </c>
      <c r="AK249" s="97">
        <v>7623.4249999999993</v>
      </c>
      <c r="AL249" s="98">
        <f t="shared" si="14"/>
        <v>167.2170432112305</v>
      </c>
      <c r="AM249" s="198">
        <v>4559</v>
      </c>
      <c r="AN249" s="198">
        <v>4559</v>
      </c>
      <c r="AO249" s="70"/>
    </row>
    <row r="250" spans="1:42" x14ac:dyDescent="0.55000000000000004">
      <c r="A250" s="79">
        <f t="shared" si="15"/>
        <v>1929</v>
      </c>
      <c r="B250" s="97">
        <v>8910.9217790108269</v>
      </c>
      <c r="C250" s="98">
        <f t="shared" si="17"/>
        <v>191.5915239520711</v>
      </c>
      <c r="D250" s="97">
        <v>8910.9217790108269</v>
      </c>
      <c r="E250" s="98">
        <f t="shared" si="18"/>
        <v>191.5915239520711</v>
      </c>
      <c r="F250" s="99"/>
      <c r="G250" s="99"/>
      <c r="H250" s="97">
        <v>8910.9217790108269</v>
      </c>
      <c r="I250" s="98">
        <f t="shared" si="19"/>
        <v>191.5915239520711</v>
      </c>
      <c r="J250" s="98"/>
      <c r="K250" s="100">
        <v>7384.7110485322401</v>
      </c>
      <c r="L250" s="100">
        <v>555.76028333333306</v>
      </c>
      <c r="M250" s="100">
        <v>7940.4713318655731</v>
      </c>
      <c r="N250" s="101">
        <f t="shared" si="20"/>
        <v>170.72610904892653</v>
      </c>
      <c r="O250" s="102">
        <v>1371.93425</v>
      </c>
      <c r="P250" s="104">
        <v>47.000684975491801</v>
      </c>
      <c r="Q250" s="104">
        <v>265.13099999999997</v>
      </c>
      <c r="R250" s="105">
        <v>9000.2738968900812</v>
      </c>
      <c r="S250" s="105">
        <f t="shared" si="21"/>
        <v>193.51266172629715</v>
      </c>
      <c r="T250" s="106">
        <f t="shared" si="12"/>
        <v>0</v>
      </c>
      <c r="U250" s="107"/>
      <c r="V250" s="107"/>
      <c r="W250" s="107"/>
      <c r="X250" s="107"/>
      <c r="Y250" s="107"/>
      <c r="Z250" s="107"/>
      <c r="AA250" s="107"/>
      <c r="AB250" s="107"/>
      <c r="AC250" s="107"/>
      <c r="AD250" s="108">
        <v>89.352117879254891</v>
      </c>
      <c r="AE250" s="110"/>
      <c r="AF250" s="110"/>
      <c r="AG250" s="110"/>
      <c r="AH250" s="110"/>
      <c r="AI250" s="110"/>
      <c r="AJ250" s="110">
        <f t="shared" si="16"/>
        <v>0</v>
      </c>
      <c r="AK250" s="97">
        <v>7602.375</v>
      </c>
      <c r="AL250" s="98">
        <f t="shared" si="14"/>
        <v>163.45678348742206</v>
      </c>
      <c r="AM250" s="198">
        <v>4651</v>
      </c>
      <c r="AN250" s="198">
        <v>4651</v>
      </c>
      <c r="AO250" s="70"/>
    </row>
    <row r="251" spans="1:42" x14ac:dyDescent="0.55000000000000004">
      <c r="A251" s="79">
        <f t="shared" si="15"/>
        <v>1930</v>
      </c>
      <c r="B251" s="97">
        <v>8976.6527483311074</v>
      </c>
      <c r="C251" s="98">
        <f t="shared" si="17"/>
        <v>196.21098903455973</v>
      </c>
      <c r="D251" s="97">
        <v>8976.6527483311074</v>
      </c>
      <c r="E251" s="98">
        <f t="shared" si="18"/>
        <v>196.21098903455973</v>
      </c>
      <c r="F251" s="99"/>
      <c r="G251" s="99"/>
      <c r="H251" s="97">
        <v>8976.6527483311074</v>
      </c>
      <c r="I251" s="98">
        <f t="shared" si="19"/>
        <v>196.21098903455973</v>
      </c>
      <c r="J251" s="98"/>
      <c r="K251" s="100">
        <v>7376.5123826318923</v>
      </c>
      <c r="L251" s="100">
        <v>561.43665000000055</v>
      </c>
      <c r="M251" s="100">
        <v>7937.9490326318928</v>
      </c>
      <c r="N251" s="101">
        <f t="shared" si="20"/>
        <v>173.50708268047853</v>
      </c>
      <c r="O251" s="102">
        <v>1449.9275</v>
      </c>
      <c r="P251" s="104">
        <v>46.98575515750727</v>
      </c>
      <c r="Q251" s="104">
        <v>276.83949999999999</v>
      </c>
      <c r="R251" s="105">
        <v>9064.0512774743875</v>
      </c>
      <c r="S251" s="105">
        <f t="shared" si="21"/>
        <v>198.12133939834726</v>
      </c>
      <c r="T251" s="106">
        <f t="shared" si="12"/>
        <v>1.8758328224066645E-12</v>
      </c>
      <c r="U251" s="107"/>
      <c r="V251" s="107"/>
      <c r="W251" s="107"/>
      <c r="X251" s="107"/>
      <c r="Y251" s="107"/>
      <c r="Z251" s="107"/>
      <c r="AA251" s="107"/>
      <c r="AB251" s="107"/>
      <c r="AC251" s="107"/>
      <c r="AD251" s="108">
        <v>87.398529143277813</v>
      </c>
      <c r="AE251" s="110"/>
      <c r="AF251" s="110"/>
      <c r="AG251" s="110"/>
      <c r="AH251" s="110"/>
      <c r="AI251" s="110"/>
      <c r="AJ251" s="110">
        <f t="shared" si="16"/>
        <v>0</v>
      </c>
      <c r="AK251" s="97">
        <v>7586.2249999999995</v>
      </c>
      <c r="AL251" s="98">
        <f t="shared" si="14"/>
        <v>165.81912568306012</v>
      </c>
      <c r="AM251" s="198">
        <v>4575</v>
      </c>
      <c r="AN251" s="198">
        <v>4575</v>
      </c>
      <c r="AO251" s="70"/>
    </row>
    <row r="252" spans="1:42" x14ac:dyDescent="0.55000000000000004">
      <c r="A252" s="79">
        <f t="shared" si="15"/>
        <v>1931</v>
      </c>
      <c r="B252" s="97">
        <v>9086.7276720670288</v>
      </c>
      <c r="C252" s="98">
        <f t="shared" si="17"/>
        <v>212.35633727663071</v>
      </c>
      <c r="D252" s="97">
        <v>9086.7276720670288</v>
      </c>
      <c r="E252" s="98">
        <f t="shared" si="18"/>
        <v>212.35633727663071</v>
      </c>
      <c r="F252" s="99"/>
      <c r="G252" s="99"/>
      <c r="H252" s="97">
        <v>9086.7276720670288</v>
      </c>
      <c r="I252" s="98">
        <f t="shared" si="19"/>
        <v>212.35633727663071</v>
      </c>
      <c r="J252" s="98"/>
      <c r="K252" s="100">
        <v>7448.4200123237006</v>
      </c>
      <c r="L252" s="100">
        <v>546.09235000000081</v>
      </c>
      <c r="M252" s="100">
        <v>7994.5123623237014</v>
      </c>
      <c r="N252" s="101">
        <f t="shared" si="20"/>
        <v>186.83132419545925</v>
      </c>
      <c r="O252" s="102">
        <v>1516.40975</v>
      </c>
      <c r="P252" s="104">
        <v>47.320560879850319</v>
      </c>
      <c r="Q252" s="104">
        <v>288.50225</v>
      </c>
      <c r="R252" s="105">
        <v>9175.0993014438518</v>
      </c>
      <c r="S252" s="105">
        <f t="shared" si="21"/>
        <v>214.42157750511456</v>
      </c>
      <c r="T252" s="106">
        <f t="shared" si="12"/>
        <v>6.8212102632969618E-13</v>
      </c>
      <c r="U252" s="107"/>
      <c r="V252" s="107"/>
      <c r="W252" s="107"/>
      <c r="X252" s="107"/>
      <c r="Y252" s="107"/>
      <c r="Z252" s="107"/>
      <c r="AA252" s="107"/>
      <c r="AB252" s="107"/>
      <c r="AC252" s="107"/>
      <c r="AD252" s="108">
        <v>88.371629376822625</v>
      </c>
      <c r="AE252" s="110"/>
      <c r="AF252" s="110"/>
      <c r="AG252" s="110"/>
      <c r="AH252" s="110"/>
      <c r="AI252" s="110"/>
      <c r="AJ252" s="110">
        <f t="shared" si="16"/>
        <v>0</v>
      </c>
      <c r="AK252" s="97">
        <v>7631.7250000000004</v>
      </c>
      <c r="AL252" s="98">
        <f t="shared" si="14"/>
        <v>178.35300303809302</v>
      </c>
      <c r="AM252" s="198">
        <v>4279</v>
      </c>
      <c r="AN252" s="198">
        <v>4279</v>
      </c>
      <c r="AO252" s="70"/>
    </row>
    <row r="253" spans="1:42" x14ac:dyDescent="0.55000000000000004">
      <c r="A253" s="79">
        <f t="shared" si="15"/>
        <v>1932</v>
      </c>
      <c r="B253" s="97">
        <v>9212.1982457396261</v>
      </c>
      <c r="C253" s="98">
        <f t="shared" si="17"/>
        <v>220.07162555517502</v>
      </c>
      <c r="D253" s="97">
        <v>9212.1982457396261</v>
      </c>
      <c r="E253" s="98">
        <f t="shared" si="18"/>
        <v>220.07162555517502</v>
      </c>
      <c r="F253" s="99"/>
      <c r="G253" s="99"/>
      <c r="H253" s="97">
        <v>9212.1982457396261</v>
      </c>
      <c r="I253" s="98">
        <f t="shared" si="19"/>
        <v>220.07162555517502</v>
      </c>
      <c r="J253" s="98"/>
      <c r="K253" s="100">
        <v>7597.3463549680164</v>
      </c>
      <c r="L253" s="100">
        <v>549.29029999999966</v>
      </c>
      <c r="M253" s="100">
        <v>8146.636654968016</v>
      </c>
      <c r="N253" s="101">
        <f t="shared" si="20"/>
        <v>194.61626027157229</v>
      </c>
      <c r="O253" s="102">
        <v>1563.6422499999999</v>
      </c>
      <c r="P253" s="104">
        <v>48.221004399745894</v>
      </c>
      <c r="Q253" s="104">
        <v>292.42899999999997</v>
      </c>
      <c r="R253" s="105">
        <v>9369.6289005682702</v>
      </c>
      <c r="S253" s="105">
        <f t="shared" si="21"/>
        <v>223.83251076369493</v>
      </c>
      <c r="T253" s="106">
        <f t="shared" si="12"/>
        <v>0</v>
      </c>
      <c r="U253" s="107"/>
      <c r="V253" s="107"/>
      <c r="W253" s="107"/>
      <c r="X253" s="107"/>
      <c r="Y253" s="107"/>
      <c r="Z253" s="107"/>
      <c r="AA253" s="107"/>
      <c r="AB253" s="107"/>
      <c r="AC253" s="107"/>
      <c r="AD253" s="108">
        <v>157.43065482864407</v>
      </c>
      <c r="AE253" s="110"/>
      <c r="AF253" s="110"/>
      <c r="AG253" s="110"/>
      <c r="AH253" s="110"/>
      <c r="AI253" s="110"/>
      <c r="AJ253" s="110">
        <f t="shared" si="16"/>
        <v>0</v>
      </c>
      <c r="AK253" s="97">
        <v>7806.7749999999996</v>
      </c>
      <c r="AL253" s="98">
        <f t="shared" si="14"/>
        <v>186.49725274725276</v>
      </c>
      <c r="AM253" s="198">
        <v>4186</v>
      </c>
      <c r="AN253" s="198">
        <v>4186</v>
      </c>
      <c r="AO253" s="70"/>
    </row>
    <row r="254" spans="1:42" x14ac:dyDescent="0.55000000000000004">
      <c r="A254" s="79">
        <f t="shared" si="15"/>
        <v>1933</v>
      </c>
      <c r="B254" s="97">
        <v>9249.3948563575777</v>
      </c>
      <c r="C254" s="98">
        <f t="shared" si="17"/>
        <v>217.070989353616</v>
      </c>
      <c r="D254" s="97">
        <v>9249.3948563575777</v>
      </c>
      <c r="E254" s="98">
        <f t="shared" si="18"/>
        <v>217.070989353616</v>
      </c>
      <c r="F254" s="99"/>
      <c r="G254" s="99"/>
      <c r="H254" s="97">
        <v>9249.3948563575777</v>
      </c>
      <c r="I254" s="98">
        <f t="shared" si="19"/>
        <v>217.070989353616</v>
      </c>
      <c r="J254" s="98"/>
      <c r="K254" s="100">
        <v>7610.9190948580863</v>
      </c>
      <c r="L254" s="100">
        <v>582.64918333333389</v>
      </c>
      <c r="M254" s="100">
        <v>8193.5682781914202</v>
      </c>
      <c r="N254" s="101">
        <f t="shared" si="20"/>
        <v>192.2921445245581</v>
      </c>
      <c r="O254" s="102">
        <v>1586.08275</v>
      </c>
      <c r="P254" s="104">
        <v>48.498798795861845</v>
      </c>
      <c r="Q254" s="104">
        <v>291.77449999999999</v>
      </c>
      <c r="R254" s="105">
        <v>9439.3777293955573</v>
      </c>
      <c r="S254" s="105">
        <f t="shared" si="21"/>
        <v>221.52963457863311</v>
      </c>
      <c r="T254" s="106">
        <f t="shared" si="12"/>
        <v>-1.1368683772161603E-12</v>
      </c>
      <c r="U254" s="107"/>
      <c r="V254" s="107"/>
      <c r="W254" s="107"/>
      <c r="X254" s="107"/>
      <c r="Y254" s="107"/>
      <c r="Z254" s="107"/>
      <c r="AA254" s="107"/>
      <c r="AB254" s="107"/>
      <c r="AC254" s="107"/>
      <c r="AD254" s="108">
        <v>189.9828730379804</v>
      </c>
      <c r="AE254" s="110"/>
      <c r="AF254" s="110"/>
      <c r="AG254" s="110"/>
      <c r="AH254" s="110"/>
      <c r="AI254" s="110"/>
      <c r="AJ254" s="110">
        <f t="shared" ref="AJ254:AJ285" si="22">R254+U254+V254-W254-X254-Y254-Z254-AD254-B254</f>
        <v>0</v>
      </c>
      <c r="AK254" s="97">
        <v>7987.7249999999995</v>
      </c>
      <c r="AL254" s="98">
        <f t="shared" si="14"/>
        <v>187.46127669561136</v>
      </c>
      <c r="AM254" s="198">
        <v>4261</v>
      </c>
      <c r="AN254" s="198">
        <v>4261</v>
      </c>
      <c r="AO254" s="70"/>
    </row>
    <row r="255" spans="1:42" x14ac:dyDescent="0.55000000000000004">
      <c r="A255" s="79">
        <f t="shared" si="15"/>
        <v>1934</v>
      </c>
      <c r="B255" s="97">
        <v>9150.9474006038181</v>
      </c>
      <c r="C255" s="98">
        <f t="shared" ref="C255:C286" si="23">100*B255/$AM255</f>
        <v>204.35344798132689</v>
      </c>
      <c r="D255" s="97">
        <v>9150.9474006038181</v>
      </c>
      <c r="E255" s="98">
        <f t="shared" ref="E255:E286" si="24">100*D255/$AM255</f>
        <v>204.35344798132689</v>
      </c>
      <c r="F255" s="99"/>
      <c r="G255" s="99"/>
      <c r="H255" s="97">
        <v>9150.9474006038181</v>
      </c>
      <c r="I255" s="98">
        <f t="shared" ref="I255:I286" si="25">100*H255/$AM255</f>
        <v>204.35344798132689</v>
      </c>
      <c r="J255" s="98"/>
      <c r="K255" s="100">
        <v>7455.8626194882127</v>
      </c>
      <c r="L255" s="100">
        <v>626.97078333333411</v>
      </c>
      <c r="M255" s="100">
        <v>8082.8334028215468</v>
      </c>
      <c r="N255" s="101">
        <f t="shared" ref="N255:N286" si="26">100*M255/$AM255</f>
        <v>180.50096924567993</v>
      </c>
      <c r="O255" s="102">
        <v>1605.4772499999999</v>
      </c>
      <c r="P255" s="104">
        <v>47.843344632558804</v>
      </c>
      <c r="Q255" s="104">
        <v>305.363</v>
      </c>
      <c r="R255" s="105">
        <v>9335.1043081889875</v>
      </c>
      <c r="S255" s="105">
        <f t="shared" ref="S255:S286" si="27">100*R255/$AM255</f>
        <v>208.46592916902605</v>
      </c>
      <c r="T255" s="106">
        <f t="shared" si="12"/>
        <v>0</v>
      </c>
      <c r="U255" s="107"/>
      <c r="V255" s="107"/>
      <c r="W255" s="107"/>
      <c r="X255" s="107"/>
      <c r="Y255" s="107"/>
      <c r="Z255" s="107"/>
      <c r="AA255" s="107"/>
      <c r="AB255" s="107"/>
      <c r="AC255" s="107"/>
      <c r="AD255" s="108">
        <v>184.15690758516925</v>
      </c>
      <c r="AE255" s="110"/>
      <c r="AF255" s="110"/>
      <c r="AG255" s="110"/>
      <c r="AH255" s="110"/>
      <c r="AI255" s="110"/>
      <c r="AJ255" s="110">
        <f t="shared" si="22"/>
        <v>0</v>
      </c>
      <c r="AK255" s="97">
        <v>7934.4</v>
      </c>
      <c r="AL255" s="98">
        <f t="shared" si="14"/>
        <v>177.18624385886557</v>
      </c>
      <c r="AM255" s="198">
        <v>4478</v>
      </c>
      <c r="AN255" s="198">
        <v>4478</v>
      </c>
      <c r="AO255" s="70"/>
    </row>
    <row r="256" spans="1:42" x14ac:dyDescent="0.55000000000000004">
      <c r="A256" s="79">
        <f t="shared" si="15"/>
        <v>1935</v>
      </c>
      <c r="B256" s="97">
        <v>9153.708391037515</v>
      </c>
      <c r="C256" s="98">
        <f t="shared" si="23"/>
        <v>195.63386174476415</v>
      </c>
      <c r="D256" s="97">
        <v>9153.708391037515</v>
      </c>
      <c r="E256" s="98">
        <f t="shared" si="24"/>
        <v>195.63386174476415</v>
      </c>
      <c r="F256" s="99"/>
      <c r="G256" s="99"/>
      <c r="H256" s="97">
        <v>9153.708391037515</v>
      </c>
      <c r="I256" s="98">
        <f t="shared" si="25"/>
        <v>195.63386174476415</v>
      </c>
      <c r="J256" s="98"/>
      <c r="K256" s="100">
        <v>7447.258143220969</v>
      </c>
      <c r="L256" s="100">
        <v>684.25223333333361</v>
      </c>
      <c r="M256" s="100">
        <v>8131.5103765543026</v>
      </c>
      <c r="N256" s="101">
        <f t="shared" si="26"/>
        <v>173.78735577162433</v>
      </c>
      <c r="O256" s="102">
        <v>1625.904</v>
      </c>
      <c r="P256" s="104">
        <v>48.131469985872812</v>
      </c>
      <c r="Q256" s="104">
        <v>297.39774999999997</v>
      </c>
      <c r="R256" s="105">
        <v>9411.885156568429</v>
      </c>
      <c r="S256" s="105">
        <f t="shared" si="27"/>
        <v>201.15163831093028</v>
      </c>
      <c r="T256" s="106">
        <f t="shared" ref="T256:T319" si="28">R256-M256-O256+P256+Q256</f>
        <v>-8.5265128291212022E-13</v>
      </c>
      <c r="U256" s="107"/>
      <c r="V256" s="107"/>
      <c r="W256" s="107"/>
      <c r="X256" s="107"/>
      <c r="Y256" s="107"/>
      <c r="Z256" s="107"/>
      <c r="AA256" s="107"/>
      <c r="AB256" s="107"/>
      <c r="AC256" s="107"/>
      <c r="AD256" s="108">
        <v>258.17676553091428</v>
      </c>
      <c r="AE256" s="110"/>
      <c r="AF256" s="110"/>
      <c r="AG256" s="110"/>
      <c r="AH256" s="110"/>
      <c r="AI256" s="110"/>
      <c r="AJ256" s="110">
        <f t="shared" si="22"/>
        <v>0</v>
      </c>
      <c r="AK256" s="97">
        <v>7901.8</v>
      </c>
      <c r="AL256" s="98">
        <f t="shared" si="14"/>
        <v>168.87796537721735</v>
      </c>
      <c r="AM256" s="198">
        <v>4679</v>
      </c>
      <c r="AN256" s="198">
        <v>4679</v>
      </c>
      <c r="AO256" s="70"/>
    </row>
    <row r="257" spans="1:41" x14ac:dyDescent="0.55000000000000004">
      <c r="A257" s="79">
        <f t="shared" si="15"/>
        <v>1936</v>
      </c>
      <c r="B257" s="97">
        <v>9153.0461820889504</v>
      </c>
      <c r="C257" s="98">
        <f t="shared" si="23"/>
        <v>185.13442924937198</v>
      </c>
      <c r="D257" s="97">
        <v>9153.0461820889504</v>
      </c>
      <c r="E257" s="98">
        <f t="shared" si="24"/>
        <v>185.13442924937198</v>
      </c>
      <c r="F257" s="99"/>
      <c r="G257" s="99"/>
      <c r="H257" s="97">
        <v>9153.0461820889504</v>
      </c>
      <c r="I257" s="98">
        <f t="shared" si="25"/>
        <v>185.13442924937198</v>
      </c>
      <c r="J257" s="98"/>
      <c r="K257" s="100">
        <v>7375.2980425804926</v>
      </c>
      <c r="L257" s="100">
        <v>748.02866666666705</v>
      </c>
      <c r="M257" s="100">
        <v>8123.3267092471597</v>
      </c>
      <c r="N257" s="101">
        <f t="shared" si="26"/>
        <v>164.30677000904447</v>
      </c>
      <c r="O257" s="102">
        <v>1654.65075</v>
      </c>
      <c r="P257" s="104">
        <v>48.083029792215328</v>
      </c>
      <c r="Q257" s="104">
        <v>297.25975</v>
      </c>
      <c r="R257" s="105">
        <v>9432.6346794549445</v>
      </c>
      <c r="S257" s="105">
        <f t="shared" si="27"/>
        <v>190.78953639674242</v>
      </c>
      <c r="T257" s="106">
        <f t="shared" si="28"/>
        <v>0</v>
      </c>
      <c r="U257" s="107"/>
      <c r="V257" s="107"/>
      <c r="W257" s="107"/>
      <c r="X257" s="107"/>
      <c r="Y257" s="107"/>
      <c r="Z257" s="107"/>
      <c r="AA257" s="107"/>
      <c r="AB257" s="107"/>
      <c r="AC257" s="107"/>
      <c r="AD257" s="108">
        <v>279.58849736599404</v>
      </c>
      <c r="AE257" s="110"/>
      <c r="AF257" s="110"/>
      <c r="AG257" s="110"/>
      <c r="AH257" s="110"/>
      <c r="AI257" s="110"/>
      <c r="AJ257" s="110">
        <f t="shared" si="22"/>
        <v>0</v>
      </c>
      <c r="AK257" s="97">
        <v>7907.8249999999998</v>
      </c>
      <c r="AL257" s="98">
        <f t="shared" si="14"/>
        <v>159.94791666666666</v>
      </c>
      <c r="AM257" s="198">
        <v>4944</v>
      </c>
      <c r="AN257" s="198">
        <v>4944</v>
      </c>
      <c r="AO257" s="70"/>
    </row>
    <row r="258" spans="1:41" x14ac:dyDescent="0.55000000000000004">
      <c r="A258" s="79">
        <f t="shared" si="15"/>
        <v>1937</v>
      </c>
      <c r="B258" s="97">
        <v>9263.1337763536849</v>
      </c>
      <c r="C258" s="98">
        <f t="shared" si="23"/>
        <v>175.17272648172627</v>
      </c>
      <c r="D258" s="97">
        <v>9263.1337763536849</v>
      </c>
      <c r="E258" s="98">
        <f t="shared" si="24"/>
        <v>175.17272648172627</v>
      </c>
      <c r="F258" s="99"/>
      <c r="G258" s="99"/>
      <c r="H258" s="97">
        <v>9263.1337763536849</v>
      </c>
      <c r="I258" s="98">
        <f t="shared" si="25"/>
        <v>175.17272648172627</v>
      </c>
      <c r="J258" s="98"/>
      <c r="K258" s="100">
        <v>7473.4030728446178</v>
      </c>
      <c r="L258" s="100">
        <v>808.06071666666685</v>
      </c>
      <c r="M258" s="100">
        <v>8281.4637895112846</v>
      </c>
      <c r="N258" s="101">
        <f t="shared" si="26"/>
        <v>156.60861931753564</v>
      </c>
      <c r="O258" s="102">
        <v>1696.2143193787983</v>
      </c>
      <c r="P258" s="104">
        <v>49.019063785891618</v>
      </c>
      <c r="Q258" s="104">
        <v>306.80775</v>
      </c>
      <c r="R258" s="105">
        <v>9621.8512951041903</v>
      </c>
      <c r="S258" s="105">
        <f t="shared" si="27"/>
        <v>181.95634067897484</v>
      </c>
      <c r="T258" s="106">
        <f t="shared" si="28"/>
        <v>-1.0800249583553523E-12</v>
      </c>
      <c r="U258" s="107"/>
      <c r="V258" s="107"/>
      <c r="W258" s="107"/>
      <c r="X258" s="107"/>
      <c r="Y258" s="107"/>
      <c r="Z258" s="107"/>
      <c r="AA258" s="107"/>
      <c r="AB258" s="107"/>
      <c r="AC258" s="107"/>
      <c r="AD258" s="108">
        <v>358.71751875050461</v>
      </c>
      <c r="AE258" s="110"/>
      <c r="AF258" s="110"/>
      <c r="AG258" s="110"/>
      <c r="AH258" s="110"/>
      <c r="AI258" s="110"/>
      <c r="AJ258" s="110">
        <f t="shared" si="22"/>
        <v>0</v>
      </c>
      <c r="AK258" s="97">
        <v>8089.2250000000004</v>
      </c>
      <c r="AL258" s="98">
        <f t="shared" si="14"/>
        <v>152.97324130105901</v>
      </c>
      <c r="AM258" s="198">
        <v>5288</v>
      </c>
      <c r="AN258" s="198">
        <v>5288</v>
      </c>
      <c r="AO258" s="70"/>
    </row>
    <row r="259" spans="1:41" x14ac:dyDescent="0.55000000000000004">
      <c r="A259" s="79">
        <f t="shared" si="15"/>
        <v>1938</v>
      </c>
      <c r="B259" s="97">
        <v>9408.2592187697555</v>
      </c>
      <c r="C259" s="98">
        <f t="shared" si="23"/>
        <v>172.50200254436663</v>
      </c>
      <c r="D259" s="97">
        <v>9408.2592187697555</v>
      </c>
      <c r="E259" s="98">
        <f t="shared" si="24"/>
        <v>172.50200254436663</v>
      </c>
      <c r="F259" s="99"/>
      <c r="G259" s="99"/>
      <c r="H259" s="97">
        <v>9408.2592187697555</v>
      </c>
      <c r="I259" s="98">
        <f t="shared" si="25"/>
        <v>172.50200254436663</v>
      </c>
      <c r="J259" s="98"/>
      <c r="K259" s="100">
        <v>7551.1673330988897</v>
      </c>
      <c r="L259" s="100">
        <v>868.78933333333498</v>
      </c>
      <c r="M259" s="100">
        <v>8419.9566664322247</v>
      </c>
      <c r="N259" s="101">
        <f t="shared" si="26"/>
        <v>154.381310348959</v>
      </c>
      <c r="O259" s="102">
        <v>1794.2600231262661</v>
      </c>
      <c r="P259" s="104">
        <v>49.838821179056502</v>
      </c>
      <c r="Q259" s="104">
        <v>314.45974999999999</v>
      </c>
      <c r="R259" s="105">
        <v>9849.9181183794335</v>
      </c>
      <c r="S259" s="105">
        <f t="shared" si="27"/>
        <v>180.59989215950557</v>
      </c>
      <c r="T259" s="106">
        <f t="shared" si="28"/>
        <v>-7.9580786405131221E-13</v>
      </c>
      <c r="U259" s="107"/>
      <c r="V259" s="107"/>
      <c r="W259" s="107"/>
      <c r="X259" s="107"/>
      <c r="Y259" s="107"/>
      <c r="Z259" s="107"/>
      <c r="AA259" s="107"/>
      <c r="AB259" s="107"/>
      <c r="AC259" s="107"/>
      <c r="AD259" s="108">
        <v>441.65889960967763</v>
      </c>
      <c r="AE259" s="110"/>
      <c r="AF259" s="110"/>
      <c r="AG259" s="110"/>
      <c r="AH259" s="110"/>
      <c r="AI259" s="110"/>
      <c r="AJ259" s="110">
        <f t="shared" si="22"/>
        <v>0</v>
      </c>
      <c r="AK259" s="97">
        <v>8263.0750000000007</v>
      </c>
      <c r="AL259" s="98">
        <f t="shared" si="14"/>
        <v>151.50485881921529</v>
      </c>
      <c r="AM259" s="198">
        <v>5454</v>
      </c>
      <c r="AN259" s="198">
        <v>5454</v>
      </c>
      <c r="AO259" s="70"/>
    </row>
    <row r="260" spans="1:41" x14ac:dyDescent="0.55000000000000004">
      <c r="A260" s="79">
        <f t="shared" si="15"/>
        <v>1939</v>
      </c>
      <c r="B260" s="97">
        <v>9971.5849958208637</v>
      </c>
      <c r="C260" s="98">
        <f t="shared" si="23"/>
        <v>170.41253495962849</v>
      </c>
      <c r="D260" s="97">
        <v>9971.5849958208637</v>
      </c>
      <c r="E260" s="98">
        <f t="shared" si="24"/>
        <v>170.41253495962849</v>
      </c>
      <c r="F260" s="99"/>
      <c r="G260" s="99"/>
      <c r="H260" s="97">
        <v>9971.5849958208637</v>
      </c>
      <c r="I260" s="98">
        <f t="shared" si="25"/>
        <v>170.41253495962849</v>
      </c>
      <c r="J260" s="98"/>
      <c r="K260" s="100">
        <v>8066.0381446428573</v>
      </c>
      <c r="L260" s="100">
        <v>941.49328205128131</v>
      </c>
      <c r="M260" s="100">
        <v>9007.5314266941386</v>
      </c>
      <c r="N260" s="101">
        <f t="shared" si="26"/>
        <v>153.9370385745888</v>
      </c>
      <c r="O260" s="102">
        <v>1853.3752512332776</v>
      </c>
      <c r="P260" s="104">
        <v>73.035714285714278</v>
      </c>
      <c r="Q260" s="104">
        <v>326.13575000000003</v>
      </c>
      <c r="R260" s="105">
        <v>10461.735213641701</v>
      </c>
      <c r="S260" s="105">
        <f t="shared" si="27"/>
        <v>178.78911111726742</v>
      </c>
      <c r="T260" s="106">
        <f t="shared" si="28"/>
        <v>-7.3896444519050419E-13</v>
      </c>
      <c r="U260" s="107"/>
      <c r="V260" s="107"/>
      <c r="W260" s="107"/>
      <c r="X260" s="107"/>
      <c r="Y260" s="107"/>
      <c r="Z260" s="107"/>
      <c r="AA260" s="107"/>
      <c r="AB260" s="107"/>
      <c r="AC260" s="107"/>
      <c r="AD260" s="108">
        <v>490.15021782083721</v>
      </c>
      <c r="AE260" s="110"/>
      <c r="AF260" s="110"/>
      <c r="AG260" s="110"/>
      <c r="AH260" s="110"/>
      <c r="AI260" s="110"/>
      <c r="AJ260" s="110">
        <f t="shared" si="22"/>
        <v>0</v>
      </c>
      <c r="AK260" s="97">
        <v>8887.6750000000011</v>
      </c>
      <c r="AL260" s="98">
        <f t="shared" si="14"/>
        <v>151.88871451048956</v>
      </c>
      <c r="AM260" s="198">
        <v>5851.4386856478468</v>
      </c>
      <c r="AN260" s="198">
        <v>5851.4386856478468</v>
      </c>
      <c r="AO260" s="70"/>
    </row>
    <row r="261" spans="1:41" x14ac:dyDescent="0.55000000000000004">
      <c r="A261" s="79">
        <f t="shared" si="15"/>
        <v>1940</v>
      </c>
      <c r="B261" s="97">
        <v>12160.250601166164</v>
      </c>
      <c r="C261" s="98">
        <f t="shared" si="23"/>
        <v>171.67080043627882</v>
      </c>
      <c r="D261" s="97">
        <v>12160.250601166164</v>
      </c>
      <c r="E261" s="98">
        <f t="shared" si="24"/>
        <v>171.67080043627882</v>
      </c>
      <c r="F261" s="99"/>
      <c r="G261" s="99"/>
      <c r="H261" s="97">
        <v>12160.250601166164</v>
      </c>
      <c r="I261" s="98">
        <f t="shared" si="25"/>
        <v>171.67080043627882</v>
      </c>
      <c r="J261" s="98"/>
      <c r="K261" s="100">
        <v>9951.6385810000011</v>
      </c>
      <c r="L261" s="100">
        <v>1079.1782692307661</v>
      </c>
      <c r="M261" s="100">
        <v>11030.816850230767</v>
      </c>
      <c r="N261" s="101">
        <f t="shared" si="26"/>
        <v>155.72616225224056</v>
      </c>
      <c r="O261" s="102">
        <v>1862.3749047031733</v>
      </c>
      <c r="P261" s="104">
        <v>103.74999999999997</v>
      </c>
      <c r="Q261" s="104">
        <v>326.59050000000002</v>
      </c>
      <c r="R261" s="105">
        <v>12462.851254933941</v>
      </c>
      <c r="S261" s="105">
        <f t="shared" si="27"/>
        <v>175.94272690791533</v>
      </c>
      <c r="T261" s="106">
        <f t="shared" si="28"/>
        <v>6.8212102632969618E-13</v>
      </c>
      <c r="U261" s="107"/>
      <c r="V261" s="107"/>
      <c r="W261" s="107"/>
      <c r="X261" s="107"/>
      <c r="Y261" s="107"/>
      <c r="Z261" s="107"/>
      <c r="AA261" s="107"/>
      <c r="AB261" s="107"/>
      <c r="AC261" s="107"/>
      <c r="AD261" s="108">
        <v>302.60065376777692</v>
      </c>
      <c r="AE261" s="110"/>
      <c r="AF261" s="110"/>
      <c r="AG261" s="110"/>
      <c r="AH261" s="110"/>
      <c r="AI261" s="110"/>
      <c r="AJ261" s="110">
        <f t="shared" si="22"/>
        <v>0</v>
      </c>
      <c r="AK261" s="97">
        <v>10935.325000000001</v>
      </c>
      <c r="AL261" s="98">
        <f t="shared" si="14"/>
        <v>154.37806812968313</v>
      </c>
      <c r="AM261" s="198">
        <v>7083.4705554249667</v>
      </c>
      <c r="AN261" s="198">
        <v>7083.4705554249667</v>
      </c>
      <c r="AO261" s="70"/>
    </row>
    <row r="262" spans="1:41" x14ac:dyDescent="0.55000000000000004">
      <c r="A262" s="79">
        <f t="shared" si="15"/>
        <v>1941</v>
      </c>
      <c r="B262" s="97">
        <v>14614.297499356708</v>
      </c>
      <c r="C262" s="98">
        <f t="shared" si="23"/>
        <v>171.69012826326556</v>
      </c>
      <c r="D262" s="97">
        <v>14614.297499356708</v>
      </c>
      <c r="E262" s="98">
        <f t="shared" si="24"/>
        <v>171.69012826326556</v>
      </c>
      <c r="F262" s="99"/>
      <c r="G262" s="99"/>
      <c r="H262" s="97">
        <v>14614.297499356708</v>
      </c>
      <c r="I262" s="98">
        <f t="shared" si="25"/>
        <v>171.69012826326556</v>
      </c>
      <c r="J262" s="98"/>
      <c r="K262" s="100">
        <v>12222.016513357143</v>
      </c>
      <c r="L262" s="100">
        <v>1299.0570064102576</v>
      </c>
      <c r="M262" s="100">
        <v>13521.0735197674</v>
      </c>
      <c r="N262" s="101">
        <f t="shared" si="26"/>
        <v>158.84683112329506</v>
      </c>
      <c r="O262" s="102">
        <v>1838.6548388719289</v>
      </c>
      <c r="P262" s="104">
        <v>134.46428571428569</v>
      </c>
      <c r="Q262" s="104">
        <v>320.61849999999998</v>
      </c>
      <c r="R262" s="105">
        <v>14904.645572925043</v>
      </c>
      <c r="S262" s="105">
        <f t="shared" si="27"/>
        <v>175.10116447586037</v>
      </c>
      <c r="T262" s="106">
        <f t="shared" si="28"/>
        <v>-6.2527760746888816E-13</v>
      </c>
      <c r="U262" s="107"/>
      <c r="V262" s="107"/>
      <c r="W262" s="107"/>
      <c r="X262" s="107"/>
      <c r="Y262" s="107"/>
      <c r="Z262" s="107"/>
      <c r="AA262" s="107"/>
      <c r="AB262" s="107"/>
      <c r="AC262" s="107"/>
      <c r="AD262" s="108">
        <v>290.34807356833551</v>
      </c>
      <c r="AE262" s="110"/>
      <c r="AF262" s="110"/>
      <c r="AG262" s="110"/>
      <c r="AH262" s="110"/>
      <c r="AI262" s="110"/>
      <c r="AJ262" s="110">
        <f t="shared" si="22"/>
        <v>0</v>
      </c>
      <c r="AK262" s="97">
        <v>13557.9</v>
      </c>
      <c r="AL262" s="98">
        <f t="shared" si="14"/>
        <v>159.27947204325022</v>
      </c>
      <c r="AM262" s="198">
        <v>8512.0196759055889</v>
      </c>
      <c r="AN262" s="198">
        <v>8512.0196759055889</v>
      </c>
      <c r="AO262" s="70"/>
    </row>
    <row r="263" spans="1:41" x14ac:dyDescent="0.55000000000000004">
      <c r="A263" s="79">
        <f t="shared" si="15"/>
        <v>1942</v>
      </c>
      <c r="B263" s="97">
        <v>17041.113438264936</v>
      </c>
      <c r="C263" s="98">
        <f t="shared" si="23"/>
        <v>183.19320300626853</v>
      </c>
      <c r="D263" s="97">
        <v>17041.113438264936</v>
      </c>
      <c r="E263" s="98">
        <f t="shared" si="24"/>
        <v>183.19320300626853</v>
      </c>
      <c r="F263" s="99"/>
      <c r="G263" s="99"/>
      <c r="H263" s="97">
        <v>17041.113438264936</v>
      </c>
      <c r="I263" s="98">
        <f t="shared" si="25"/>
        <v>183.19320300626853</v>
      </c>
      <c r="J263" s="98"/>
      <c r="K263" s="100">
        <v>14574.244770714284</v>
      </c>
      <c r="L263" s="100">
        <v>1566.0419935897426</v>
      </c>
      <c r="M263" s="100">
        <v>16140.286764304026</v>
      </c>
      <c r="N263" s="101">
        <f t="shared" si="26"/>
        <v>173.50925105358525</v>
      </c>
      <c r="O263" s="102">
        <v>1806.0409086351847</v>
      </c>
      <c r="P263" s="104">
        <v>165.17857142857139</v>
      </c>
      <c r="Q263" s="104">
        <v>313.51</v>
      </c>
      <c r="R263" s="105">
        <v>17467.639101510642</v>
      </c>
      <c r="S263" s="105">
        <f t="shared" si="27"/>
        <v>187.7783847608188</v>
      </c>
      <c r="T263" s="106">
        <f t="shared" si="28"/>
        <v>2.3305801732931286E-12</v>
      </c>
      <c r="U263" s="107"/>
      <c r="V263" s="107"/>
      <c r="W263" s="107"/>
      <c r="X263" s="107"/>
      <c r="Y263" s="107"/>
      <c r="Z263" s="107"/>
      <c r="AA263" s="107"/>
      <c r="AB263" s="107"/>
      <c r="AC263" s="107"/>
      <c r="AD263" s="108">
        <v>426.52566324570614</v>
      </c>
      <c r="AE263" s="110"/>
      <c r="AF263" s="110"/>
      <c r="AG263" s="110"/>
      <c r="AH263" s="110"/>
      <c r="AI263" s="110"/>
      <c r="AJ263" s="110">
        <f t="shared" si="22"/>
        <v>0</v>
      </c>
      <c r="AK263" s="97">
        <v>16311.149999999998</v>
      </c>
      <c r="AL263" s="98">
        <f t="shared" si="14"/>
        <v>175.34604320549215</v>
      </c>
      <c r="AM263" s="198">
        <v>9302.2629435011422</v>
      </c>
      <c r="AN263" s="198">
        <v>9302.2629435011422</v>
      </c>
      <c r="AO263" s="70"/>
    </row>
    <row r="264" spans="1:41" x14ac:dyDescent="0.55000000000000004">
      <c r="A264" s="79">
        <f t="shared" si="15"/>
        <v>1943</v>
      </c>
      <c r="B264" s="97">
        <v>19458.034942649683</v>
      </c>
      <c r="C264" s="98">
        <f t="shared" si="23"/>
        <v>197.04276047891275</v>
      </c>
      <c r="D264" s="97">
        <v>19458.034942649683</v>
      </c>
      <c r="E264" s="98">
        <f t="shared" si="24"/>
        <v>197.04276047891275</v>
      </c>
      <c r="F264" s="99"/>
      <c r="G264" s="99"/>
      <c r="H264" s="97">
        <v>19458.034942649683</v>
      </c>
      <c r="I264" s="98">
        <f t="shared" si="25"/>
        <v>197.04276047891275</v>
      </c>
      <c r="J264" s="98"/>
      <c r="K264" s="100">
        <v>16912.609153571429</v>
      </c>
      <c r="L264" s="100">
        <v>1894.0082307692319</v>
      </c>
      <c r="M264" s="100">
        <v>18806.617384340661</v>
      </c>
      <c r="N264" s="101">
        <f t="shared" si="26"/>
        <v>190.44614811327767</v>
      </c>
      <c r="O264" s="102">
        <v>1769.3839821092272</v>
      </c>
      <c r="P264" s="104">
        <v>195.89285714285708</v>
      </c>
      <c r="Q264" s="104">
        <v>306.12375000000003</v>
      </c>
      <c r="R264" s="105">
        <v>20073.98475930703</v>
      </c>
      <c r="S264" s="105">
        <f t="shared" si="27"/>
        <v>203.28020699128481</v>
      </c>
      <c r="T264" s="106">
        <f t="shared" si="28"/>
        <v>-1.5347723092418164E-12</v>
      </c>
      <c r="U264" s="107"/>
      <c r="V264" s="107"/>
      <c r="W264" s="107"/>
      <c r="X264" s="107"/>
      <c r="Y264" s="107"/>
      <c r="Z264" s="107"/>
      <c r="AA264" s="107"/>
      <c r="AB264" s="107"/>
      <c r="AC264" s="107"/>
      <c r="AD264" s="108">
        <v>615.94981665734485</v>
      </c>
      <c r="AE264" s="110"/>
      <c r="AF264" s="110"/>
      <c r="AG264" s="110"/>
      <c r="AH264" s="110"/>
      <c r="AI264" s="110"/>
      <c r="AJ264" s="110">
        <f t="shared" si="22"/>
        <v>0</v>
      </c>
      <c r="AK264" s="97">
        <v>19058.7</v>
      </c>
      <c r="AL264" s="98">
        <f t="shared" si="14"/>
        <v>192.99887528252475</v>
      </c>
      <c r="AM264" s="198">
        <v>9875.0316405215272</v>
      </c>
      <c r="AN264" s="198">
        <v>9875.0316405215272</v>
      </c>
      <c r="AO264" s="70"/>
    </row>
    <row r="265" spans="1:41" x14ac:dyDescent="0.55000000000000004">
      <c r="A265" s="79">
        <f t="shared" si="15"/>
        <v>1944</v>
      </c>
      <c r="B265" s="97">
        <v>21944.475812067569</v>
      </c>
      <c r="C265" s="98">
        <f t="shared" si="23"/>
        <v>220.89010819211023</v>
      </c>
      <c r="D265" s="97">
        <v>21944.475812067569</v>
      </c>
      <c r="E265" s="98">
        <f t="shared" si="24"/>
        <v>220.89010819211023</v>
      </c>
      <c r="F265" s="99"/>
      <c r="G265" s="99"/>
      <c r="H265" s="97">
        <v>21944.475812067569</v>
      </c>
      <c r="I265" s="98">
        <f t="shared" si="25"/>
        <v>220.89010819211023</v>
      </c>
      <c r="J265" s="98"/>
      <c r="K265" s="100">
        <v>19221.18850017857</v>
      </c>
      <c r="L265" s="100">
        <v>2267.5744679487179</v>
      </c>
      <c r="M265" s="100">
        <v>21488.762968127288</v>
      </c>
      <c r="N265" s="101">
        <f t="shared" si="26"/>
        <v>216.30296470030049</v>
      </c>
      <c r="O265" s="102">
        <v>1729.7099408354404</v>
      </c>
      <c r="P265" s="104">
        <v>226.60714285714278</v>
      </c>
      <c r="Q265" s="104">
        <v>298.49775</v>
      </c>
      <c r="R265" s="105">
        <v>22693.368016105589</v>
      </c>
      <c r="S265" s="105">
        <f t="shared" si="27"/>
        <v>228.42835523846793</v>
      </c>
      <c r="T265" s="106">
        <f t="shared" si="28"/>
        <v>3.0695446184836328E-12</v>
      </c>
      <c r="U265" s="107"/>
      <c r="V265" s="107"/>
      <c r="W265" s="107"/>
      <c r="X265" s="107"/>
      <c r="Y265" s="107"/>
      <c r="Z265" s="107"/>
      <c r="AA265" s="107"/>
      <c r="AB265" s="107"/>
      <c r="AC265" s="107"/>
      <c r="AD265" s="108">
        <v>748.89220403802221</v>
      </c>
      <c r="AE265" s="110"/>
      <c r="AF265" s="110"/>
      <c r="AG265" s="110"/>
      <c r="AH265" s="110"/>
      <c r="AI265" s="110"/>
      <c r="AJ265" s="110">
        <f t="shared" si="22"/>
        <v>0</v>
      </c>
      <c r="AK265" s="97">
        <v>21841.7</v>
      </c>
      <c r="AL265" s="98">
        <f t="shared" si="14"/>
        <v>219.85558084948613</v>
      </c>
      <c r="AM265" s="198">
        <v>9934.5670078545336</v>
      </c>
      <c r="AN265" s="198">
        <v>9934.5670078545336</v>
      </c>
      <c r="AO265" s="70"/>
    </row>
    <row r="266" spans="1:41" x14ac:dyDescent="0.55000000000000004">
      <c r="A266" s="79">
        <f t="shared" si="15"/>
        <v>1945</v>
      </c>
      <c r="B266" s="97">
        <v>23353.007281072398</v>
      </c>
      <c r="C266" s="98">
        <f t="shared" si="23"/>
        <v>242.17777028718834</v>
      </c>
      <c r="D266" s="97">
        <v>23339.469770322397</v>
      </c>
      <c r="E266" s="98">
        <f t="shared" si="24"/>
        <v>242.03738219373147</v>
      </c>
      <c r="F266" s="99"/>
      <c r="G266" s="99"/>
      <c r="H266" s="97">
        <v>23339.469770322397</v>
      </c>
      <c r="I266" s="98">
        <f t="shared" si="25"/>
        <v>242.03738219373147</v>
      </c>
      <c r="J266" s="98"/>
      <c r="K266" s="100">
        <v>20359.190816535716</v>
      </c>
      <c r="L266" s="100">
        <v>2654.5032051282069</v>
      </c>
      <c r="M266" s="100">
        <v>23013.694021663923</v>
      </c>
      <c r="N266" s="101">
        <f t="shared" si="26"/>
        <v>238.65898884703418</v>
      </c>
      <c r="O266" s="102">
        <v>1690.2946799879226</v>
      </c>
      <c r="P266" s="104">
        <v>257.32142857142844</v>
      </c>
      <c r="Q266" s="104">
        <v>297.04674999999997</v>
      </c>
      <c r="R266" s="105">
        <v>24149.620523080419</v>
      </c>
      <c r="S266" s="105">
        <f t="shared" si="27"/>
        <v>250.43889128153305</v>
      </c>
      <c r="T266" s="106">
        <f t="shared" si="28"/>
        <v>1.5916157281026244E-12</v>
      </c>
      <c r="U266" s="107"/>
      <c r="V266" s="107"/>
      <c r="W266" s="107"/>
      <c r="X266" s="107"/>
      <c r="Y266" s="107"/>
      <c r="Z266" s="107"/>
      <c r="AA266" s="107"/>
      <c r="AB266" s="107"/>
      <c r="AC266" s="107"/>
      <c r="AD266" s="108">
        <v>796.61324200801982</v>
      </c>
      <c r="AE266" s="110"/>
      <c r="AF266" s="110"/>
      <c r="AG266" s="110"/>
      <c r="AH266" s="110"/>
      <c r="AI266" s="110"/>
      <c r="AJ266" s="110">
        <f t="shared" si="22"/>
        <v>0</v>
      </c>
      <c r="AK266" s="97">
        <v>23465.75</v>
      </c>
      <c r="AL266" s="98">
        <f t="shared" si="14"/>
        <v>243.34694648609835</v>
      </c>
      <c r="AM266" s="198">
        <v>9642.9194361559512</v>
      </c>
      <c r="AN266" s="198">
        <v>9642.9194361559512</v>
      </c>
      <c r="AO266" s="70"/>
    </row>
    <row r="267" spans="1:41" x14ac:dyDescent="0.55000000000000004">
      <c r="A267" s="79">
        <f t="shared" si="15"/>
        <v>1946</v>
      </c>
      <c r="B267" s="97">
        <v>24354.114987159377</v>
      </c>
      <c r="C267" s="98">
        <f t="shared" si="23"/>
        <v>251.6736764393568</v>
      </c>
      <c r="D267" s="97">
        <v>24335.771455888545</v>
      </c>
      <c r="E267" s="98">
        <f t="shared" si="24"/>
        <v>251.48411570367642</v>
      </c>
      <c r="F267" s="99"/>
      <c r="G267" s="99"/>
      <c r="H267" s="97">
        <v>24335.771455888545</v>
      </c>
      <c r="I267" s="98">
        <f t="shared" si="25"/>
        <v>251.48411570367642</v>
      </c>
      <c r="J267" s="98"/>
      <c r="K267" s="100">
        <v>21260.719803750006</v>
      </c>
      <c r="L267" s="100">
        <v>2761.2194423076908</v>
      </c>
      <c r="M267" s="100">
        <v>24021.939246057696</v>
      </c>
      <c r="N267" s="101">
        <f t="shared" si="26"/>
        <v>248.24099617028912</v>
      </c>
      <c r="O267" s="102">
        <v>1746.9141085843082</v>
      </c>
      <c r="P267" s="104">
        <v>234.99999999999997</v>
      </c>
      <c r="Q267" s="104">
        <v>370.73849999999999</v>
      </c>
      <c r="R267" s="105">
        <v>25163.114854642008</v>
      </c>
      <c r="S267" s="105">
        <f t="shared" si="27"/>
        <v>260.03382300989142</v>
      </c>
      <c r="T267" s="106">
        <f t="shared" si="28"/>
        <v>3.4674485505092889E-12</v>
      </c>
      <c r="U267" s="107">
        <v>0</v>
      </c>
      <c r="V267" s="107"/>
      <c r="W267" s="113">
        <v>0</v>
      </c>
      <c r="X267" s="113">
        <v>0</v>
      </c>
      <c r="Y267" s="113">
        <v>0</v>
      </c>
      <c r="Z267" s="113"/>
      <c r="AA267" s="107"/>
      <c r="AB267" s="107"/>
      <c r="AC267" s="107"/>
      <c r="AD267" s="108">
        <v>808.99986748262688</v>
      </c>
      <c r="AE267" s="110"/>
      <c r="AF267" s="110"/>
      <c r="AG267" s="110"/>
      <c r="AH267" s="110"/>
      <c r="AI267" s="110"/>
      <c r="AJ267" s="110">
        <f t="shared" si="22"/>
        <v>0</v>
      </c>
      <c r="AK267" s="97">
        <v>25271.424999999999</v>
      </c>
      <c r="AL267" s="98">
        <f t="shared" si="14"/>
        <v>261.15309227885479</v>
      </c>
      <c r="AM267" s="198">
        <v>9676.8622494485371</v>
      </c>
      <c r="AN267" s="198">
        <v>9676.8622494485371</v>
      </c>
      <c r="AO267" s="70"/>
    </row>
    <row r="268" spans="1:41" x14ac:dyDescent="0.55000000000000004">
      <c r="A268" s="79">
        <f t="shared" si="15"/>
        <v>1947</v>
      </c>
      <c r="B268" s="97">
        <v>25577.594706533429</v>
      </c>
      <c r="C268" s="98">
        <f t="shared" si="23"/>
        <v>245.19190164784649</v>
      </c>
      <c r="D268" s="97">
        <v>25559.154385595932</v>
      </c>
      <c r="E268" s="98">
        <f t="shared" si="24"/>
        <v>245.01512906975464</v>
      </c>
      <c r="F268" s="99"/>
      <c r="G268" s="99"/>
      <c r="H268" s="97">
        <v>25559.154385595932</v>
      </c>
      <c r="I268" s="98">
        <f t="shared" si="25"/>
        <v>245.01512906975464</v>
      </c>
      <c r="J268" s="98"/>
      <c r="K268" s="100">
        <v>22467.518822000005</v>
      </c>
      <c r="L268" s="100">
        <v>2776.3981794871797</v>
      </c>
      <c r="M268" s="100">
        <v>25243.917001487185</v>
      </c>
      <c r="N268" s="101">
        <f t="shared" si="26"/>
        <v>241.99320091087375</v>
      </c>
      <c r="O268" s="102">
        <v>1924.1441496998555</v>
      </c>
      <c r="P268" s="104">
        <v>206.25</v>
      </c>
      <c r="Q268" s="104">
        <v>569.80574999999999</v>
      </c>
      <c r="R268" s="105">
        <v>26392.005401187038</v>
      </c>
      <c r="S268" s="105">
        <f t="shared" si="27"/>
        <v>252.99900427948893</v>
      </c>
      <c r="T268" s="106">
        <f t="shared" si="28"/>
        <v>-2.7284841053187847E-12</v>
      </c>
      <c r="U268" s="107">
        <v>185.74440574662606</v>
      </c>
      <c r="V268" s="107"/>
      <c r="W268" s="113">
        <v>135</v>
      </c>
      <c r="X268" s="113">
        <v>75</v>
      </c>
      <c r="Y268" s="113">
        <v>0</v>
      </c>
      <c r="Z268" s="113"/>
      <c r="AA268" s="107"/>
      <c r="AB268" s="107"/>
      <c r="AC268" s="107"/>
      <c r="AD268" s="108">
        <v>790.15510040023651</v>
      </c>
      <c r="AE268" s="110"/>
      <c r="AF268" s="110"/>
      <c r="AG268" s="110"/>
      <c r="AH268" s="110"/>
      <c r="AI268" s="110"/>
      <c r="AJ268" s="110">
        <f t="shared" si="22"/>
        <v>0</v>
      </c>
      <c r="AK268" s="97">
        <v>25772.174999999999</v>
      </c>
      <c r="AL268" s="98">
        <f t="shared" si="14"/>
        <v>247.05718697766983</v>
      </c>
      <c r="AM268" s="198">
        <v>10431.663743637382</v>
      </c>
      <c r="AN268" s="198">
        <v>10431.663743637382</v>
      </c>
      <c r="AO268" s="70"/>
    </row>
    <row r="269" spans="1:41" x14ac:dyDescent="0.55000000000000004">
      <c r="A269" s="79">
        <f t="shared" si="15"/>
        <v>1948</v>
      </c>
      <c r="B269" s="97">
        <v>25671.563965854679</v>
      </c>
      <c r="C269" s="98">
        <f t="shared" si="23"/>
        <v>224.61776153517087</v>
      </c>
      <c r="D269" s="97">
        <v>25653.132308938009</v>
      </c>
      <c r="E269" s="98">
        <f t="shared" si="24"/>
        <v>224.45649058481067</v>
      </c>
      <c r="F269" s="99"/>
      <c r="G269" s="99"/>
      <c r="H269" s="97">
        <v>25653.132308938009</v>
      </c>
      <c r="I269" s="98">
        <f t="shared" si="25"/>
        <v>224.45649058481067</v>
      </c>
      <c r="J269" s="98"/>
      <c r="K269" s="100">
        <v>22560.120167249999</v>
      </c>
      <c r="L269" s="100">
        <v>2869.4644166666658</v>
      </c>
      <c r="M269" s="100">
        <v>25429.584583916665</v>
      </c>
      <c r="N269" s="101">
        <f t="shared" si="26"/>
        <v>222.50052133972056</v>
      </c>
      <c r="O269" s="102">
        <v>1982.7754746548271</v>
      </c>
      <c r="P269" s="104">
        <v>196.25</v>
      </c>
      <c r="Q269" s="104">
        <v>808.59774999999991</v>
      </c>
      <c r="R269" s="105">
        <v>26407.512308571495</v>
      </c>
      <c r="S269" s="105">
        <f t="shared" si="27"/>
        <v>231.05706805994836</v>
      </c>
      <c r="T269" s="106">
        <f t="shared" si="28"/>
        <v>2.7284841053187847E-12</v>
      </c>
      <c r="U269" s="107">
        <v>326.97361776229866</v>
      </c>
      <c r="V269" s="107"/>
      <c r="W269" s="113">
        <v>163.25</v>
      </c>
      <c r="X269" s="113">
        <v>175</v>
      </c>
      <c r="Y269" s="113">
        <v>0</v>
      </c>
      <c r="Z269" s="113"/>
      <c r="AA269" s="107"/>
      <c r="AB269" s="107"/>
      <c r="AC269" s="107"/>
      <c r="AD269" s="108">
        <v>724.6719604791142</v>
      </c>
      <c r="AE269" s="110"/>
      <c r="AF269" s="110"/>
      <c r="AG269" s="110"/>
      <c r="AH269" s="110"/>
      <c r="AI269" s="110"/>
      <c r="AJ269" s="110">
        <f t="shared" si="22"/>
        <v>0</v>
      </c>
      <c r="AK269" s="97">
        <v>25442.025000000001</v>
      </c>
      <c r="AL269" s="98">
        <f t="shared" si="14"/>
        <v>222.60937089859129</v>
      </c>
      <c r="AM269" s="198">
        <v>11429</v>
      </c>
      <c r="AN269" s="198">
        <v>11429</v>
      </c>
      <c r="AO269" s="70"/>
    </row>
    <row r="270" spans="1:41" x14ac:dyDescent="0.55000000000000004">
      <c r="A270" s="79">
        <f t="shared" si="15"/>
        <v>1949</v>
      </c>
      <c r="B270" s="97">
        <v>25946.045067247251</v>
      </c>
      <c r="C270" s="98">
        <f t="shared" si="23"/>
        <v>213.16172418047364</v>
      </c>
      <c r="D270" s="97">
        <v>25927.617239684754</v>
      </c>
      <c r="E270" s="98">
        <f t="shared" si="24"/>
        <v>213.0103289491025</v>
      </c>
      <c r="F270" s="99"/>
      <c r="G270" s="99"/>
      <c r="H270" s="97">
        <v>25927.617239684754</v>
      </c>
      <c r="I270" s="98">
        <f t="shared" si="25"/>
        <v>213.0103289491025</v>
      </c>
      <c r="J270" s="98"/>
      <c r="K270" s="100">
        <v>23014.600133999997</v>
      </c>
      <c r="L270" s="100">
        <v>2856.536903846154</v>
      </c>
      <c r="M270" s="100">
        <v>25871.137037846151</v>
      </c>
      <c r="N270" s="101">
        <f t="shared" si="26"/>
        <v>212.54631151697464</v>
      </c>
      <c r="O270" s="102">
        <v>2180.0571850841288</v>
      </c>
      <c r="P270" s="104">
        <v>191.25</v>
      </c>
      <c r="Q270" s="104">
        <v>1077.1499999999999</v>
      </c>
      <c r="R270" s="105">
        <v>26782.794222930279</v>
      </c>
      <c r="S270" s="105">
        <f t="shared" si="27"/>
        <v>220.03610107566774</v>
      </c>
      <c r="T270" s="106">
        <f t="shared" si="28"/>
        <v>0</v>
      </c>
      <c r="U270" s="107">
        <v>469.71860034828035</v>
      </c>
      <c r="V270" s="107"/>
      <c r="W270" s="113">
        <v>140.91666666666671</v>
      </c>
      <c r="X270" s="113">
        <v>275</v>
      </c>
      <c r="Y270" s="113">
        <v>0</v>
      </c>
      <c r="Z270" s="113"/>
      <c r="AA270" s="107"/>
      <c r="AB270" s="107"/>
      <c r="AC270" s="107"/>
      <c r="AD270" s="108">
        <v>890.5510893646416</v>
      </c>
      <c r="AE270" s="110"/>
      <c r="AF270" s="110"/>
      <c r="AG270" s="110"/>
      <c r="AH270" s="110"/>
      <c r="AI270" s="110"/>
      <c r="AJ270" s="110">
        <f t="shared" si="22"/>
        <v>0</v>
      </c>
      <c r="AK270" s="97">
        <v>25684.674999999999</v>
      </c>
      <c r="AL270" s="98">
        <f t="shared" si="14"/>
        <v>211.01441833716726</v>
      </c>
      <c r="AM270" s="198">
        <v>12172</v>
      </c>
      <c r="AN270" s="198">
        <v>12172</v>
      </c>
      <c r="AO270" s="70"/>
    </row>
    <row r="271" spans="1:41" x14ac:dyDescent="0.55000000000000004">
      <c r="A271" s="79">
        <f t="shared" si="15"/>
        <v>1950</v>
      </c>
      <c r="B271" s="97">
        <v>25889.402345231352</v>
      </c>
      <c r="C271" s="98">
        <f t="shared" si="23"/>
        <v>203.18162254929643</v>
      </c>
      <c r="D271" s="97">
        <v>25870.951855939686</v>
      </c>
      <c r="E271" s="98">
        <f t="shared" si="24"/>
        <v>203.03682197409896</v>
      </c>
      <c r="F271" s="99"/>
      <c r="G271" s="99"/>
      <c r="H271" s="97">
        <v>25870.951855939686</v>
      </c>
      <c r="I271" s="98">
        <f t="shared" si="25"/>
        <v>203.03682197409896</v>
      </c>
      <c r="J271" s="98"/>
      <c r="K271" s="100">
        <v>23447.146000000001</v>
      </c>
      <c r="L271" s="100">
        <v>2870.2843910256379</v>
      </c>
      <c r="M271" s="100">
        <v>26317.430391025639</v>
      </c>
      <c r="N271" s="101">
        <f t="shared" si="26"/>
        <v>206.54081298874303</v>
      </c>
      <c r="O271" s="102">
        <v>2479.5594474761256</v>
      </c>
      <c r="P271" s="104">
        <v>186.25</v>
      </c>
      <c r="Q271" s="104">
        <v>1382.1</v>
      </c>
      <c r="R271" s="105">
        <v>27228.639838501764</v>
      </c>
      <c r="S271" s="105">
        <f t="shared" si="27"/>
        <v>213.69204079816171</v>
      </c>
      <c r="T271" s="106">
        <f t="shared" si="28"/>
        <v>0</v>
      </c>
      <c r="U271" s="107">
        <v>581.42188724423158</v>
      </c>
      <c r="V271" s="107"/>
      <c r="W271" s="113">
        <v>118.58333333333343</v>
      </c>
      <c r="X271" s="113">
        <v>375</v>
      </c>
      <c r="Y271" s="113">
        <v>0</v>
      </c>
      <c r="Z271" s="113"/>
      <c r="AA271" s="107"/>
      <c r="AB271" s="107"/>
      <c r="AC271" s="107"/>
      <c r="AD271" s="108">
        <v>1427.0760471813101</v>
      </c>
      <c r="AE271" s="110"/>
      <c r="AF271" s="110"/>
      <c r="AG271" s="110"/>
      <c r="AH271" s="110"/>
      <c r="AI271" s="110"/>
      <c r="AJ271" s="110">
        <f t="shared" si="22"/>
        <v>0</v>
      </c>
      <c r="AK271" s="97">
        <v>25891.774999999998</v>
      </c>
      <c r="AL271" s="98">
        <f t="shared" si="14"/>
        <v>203.20024328990741</v>
      </c>
      <c r="AM271" s="198">
        <v>12742</v>
      </c>
      <c r="AN271" s="198">
        <v>12742</v>
      </c>
      <c r="AO271" s="70"/>
    </row>
    <row r="272" spans="1:41" x14ac:dyDescent="0.55000000000000004">
      <c r="A272" s="79">
        <f t="shared" si="15"/>
        <v>1951</v>
      </c>
      <c r="B272" s="97">
        <v>26445.804807063221</v>
      </c>
      <c r="C272" s="98">
        <f t="shared" si="23"/>
        <v>184.8710577215185</v>
      </c>
      <c r="D272" s="97">
        <v>26427.349725250722</v>
      </c>
      <c r="E272" s="98">
        <f t="shared" si="24"/>
        <v>184.74204631423086</v>
      </c>
      <c r="F272" s="99"/>
      <c r="G272" s="99"/>
      <c r="H272" s="97">
        <v>26427.349725250722</v>
      </c>
      <c r="I272" s="98">
        <f t="shared" si="25"/>
        <v>184.74204631423086</v>
      </c>
      <c r="J272" s="98"/>
      <c r="K272" s="100">
        <v>23541.877499999999</v>
      </c>
      <c r="L272" s="100">
        <v>2876.9193782051298</v>
      </c>
      <c r="M272" s="100">
        <v>26418.796878205128</v>
      </c>
      <c r="N272" s="101">
        <f t="shared" si="26"/>
        <v>184.68225710035043</v>
      </c>
      <c r="O272" s="102">
        <v>2844.1259095043201</v>
      </c>
      <c r="P272" s="104">
        <v>167.86320754716979</v>
      </c>
      <c r="Q272" s="104">
        <v>1751.15</v>
      </c>
      <c r="R272" s="105">
        <v>27343.909580162279</v>
      </c>
      <c r="S272" s="105">
        <f t="shared" si="27"/>
        <v>191.14931548523089</v>
      </c>
      <c r="T272" s="106">
        <f t="shared" si="28"/>
        <v>0</v>
      </c>
      <c r="U272" s="107">
        <v>737.93333333333339</v>
      </c>
      <c r="V272" s="107"/>
      <c r="W272" s="113">
        <v>120.87500000000003</v>
      </c>
      <c r="X272" s="113">
        <v>475.75</v>
      </c>
      <c r="Y272" s="113">
        <v>0</v>
      </c>
      <c r="Z272" s="113"/>
      <c r="AA272" s="107"/>
      <c r="AB272" s="107"/>
      <c r="AC272" s="107"/>
      <c r="AD272" s="108">
        <v>1039.4131064323919</v>
      </c>
      <c r="AE272" s="110"/>
      <c r="AF272" s="110"/>
      <c r="AG272" s="110"/>
      <c r="AH272" s="110"/>
      <c r="AI272" s="110"/>
      <c r="AJ272" s="110">
        <f t="shared" si="22"/>
        <v>0</v>
      </c>
      <c r="AK272" s="97">
        <v>25898.65</v>
      </c>
      <c r="AL272" s="98">
        <f t="shared" si="14"/>
        <v>181.04613771408597</v>
      </c>
      <c r="AM272" s="198">
        <v>14305</v>
      </c>
      <c r="AN272" s="198">
        <v>14305</v>
      </c>
      <c r="AO272" s="70"/>
    </row>
    <row r="273" spans="1:41" x14ac:dyDescent="0.55000000000000004">
      <c r="A273" s="79">
        <f t="shared" si="15"/>
        <v>1952</v>
      </c>
      <c r="B273" s="97">
        <v>26882.33680774246</v>
      </c>
      <c r="C273" s="98">
        <f t="shared" si="23"/>
        <v>173.03254896847616</v>
      </c>
      <c r="D273" s="97">
        <v>26863.887815242459</v>
      </c>
      <c r="E273" s="98">
        <f t="shared" si="24"/>
        <v>172.91379901675114</v>
      </c>
      <c r="F273" s="99"/>
      <c r="G273" s="99"/>
      <c r="H273" s="97">
        <v>26863.887815242459</v>
      </c>
      <c r="I273" s="98">
        <f t="shared" si="25"/>
        <v>172.91379901675114</v>
      </c>
      <c r="J273" s="98"/>
      <c r="K273" s="100">
        <v>23882.77925</v>
      </c>
      <c r="L273" s="100">
        <v>2847.3437500000036</v>
      </c>
      <c r="M273" s="100">
        <v>26730.123000000003</v>
      </c>
      <c r="N273" s="101">
        <f t="shared" si="26"/>
        <v>172.0527999485067</v>
      </c>
      <c r="O273" s="102">
        <v>3291.3960891314237</v>
      </c>
      <c r="P273" s="104">
        <v>145.0141509433962</v>
      </c>
      <c r="Q273" s="104">
        <v>2151</v>
      </c>
      <c r="R273" s="105">
        <v>27725.504938188031</v>
      </c>
      <c r="S273" s="105">
        <f t="shared" si="27"/>
        <v>178.4597382736099</v>
      </c>
      <c r="T273" s="106">
        <f t="shared" si="28"/>
        <v>0</v>
      </c>
      <c r="U273" s="107">
        <v>857.75</v>
      </c>
      <c r="V273" s="107"/>
      <c r="W273" s="113">
        <v>131.375</v>
      </c>
      <c r="X273" s="113">
        <v>577.5</v>
      </c>
      <c r="Y273" s="113">
        <v>0</v>
      </c>
      <c r="Z273" s="113"/>
      <c r="AA273" s="107"/>
      <c r="AB273" s="107"/>
      <c r="AC273" s="107"/>
      <c r="AD273" s="108">
        <v>992.04313044557341</v>
      </c>
      <c r="AE273" s="110"/>
      <c r="AF273" s="110"/>
      <c r="AG273" s="110"/>
      <c r="AH273" s="110"/>
      <c r="AI273" s="110"/>
      <c r="AJ273" s="110">
        <f t="shared" si="22"/>
        <v>0</v>
      </c>
      <c r="AK273" s="97">
        <v>26011</v>
      </c>
      <c r="AL273" s="98">
        <f t="shared" si="14"/>
        <v>167.4240473738414</v>
      </c>
      <c r="AM273" s="198">
        <v>15536</v>
      </c>
      <c r="AN273" s="198">
        <v>15536</v>
      </c>
      <c r="AO273" s="70"/>
    </row>
    <row r="274" spans="1:41" x14ac:dyDescent="0.55000000000000004">
      <c r="A274" s="79">
        <f t="shared" si="15"/>
        <v>1953</v>
      </c>
      <c r="B274" s="97">
        <v>27426.496448813927</v>
      </c>
      <c r="C274" s="98">
        <f t="shared" si="23"/>
        <v>164.40772358718337</v>
      </c>
      <c r="D274" s="97">
        <v>27408.054749605595</v>
      </c>
      <c r="E274" s="98">
        <f t="shared" si="24"/>
        <v>164.29717509654475</v>
      </c>
      <c r="F274" s="99"/>
      <c r="G274" s="99"/>
      <c r="H274" s="97">
        <v>27408.054749605595</v>
      </c>
      <c r="I274" s="98">
        <f t="shared" si="25"/>
        <v>164.29717509654475</v>
      </c>
      <c r="J274" s="98"/>
      <c r="K274" s="100">
        <v>24475.268000000004</v>
      </c>
      <c r="L274" s="100">
        <v>2859.7770833333343</v>
      </c>
      <c r="M274" s="100">
        <v>27335.045083333338</v>
      </c>
      <c r="N274" s="101">
        <f t="shared" si="26"/>
        <v>163.85951974183754</v>
      </c>
      <c r="O274" s="102">
        <v>3769.338335607094</v>
      </c>
      <c r="P274" s="104">
        <v>122.16509433962263</v>
      </c>
      <c r="Q274" s="104">
        <v>2465.75</v>
      </c>
      <c r="R274" s="105">
        <v>28516.46832460081</v>
      </c>
      <c r="S274" s="105">
        <f t="shared" si="27"/>
        <v>170.94154372737569</v>
      </c>
      <c r="T274" s="106">
        <f t="shared" si="28"/>
        <v>0</v>
      </c>
      <c r="U274" s="107">
        <v>904.75</v>
      </c>
      <c r="V274" s="107"/>
      <c r="W274" s="113">
        <v>141.875</v>
      </c>
      <c r="X274" s="113">
        <v>666.75</v>
      </c>
      <c r="Y274" s="113">
        <v>0</v>
      </c>
      <c r="Z274" s="113"/>
      <c r="AA274" s="107"/>
      <c r="AB274" s="107"/>
      <c r="AC274" s="107"/>
      <c r="AD274" s="108">
        <v>1186.0968757868811</v>
      </c>
      <c r="AE274" s="110"/>
      <c r="AF274" s="110"/>
      <c r="AG274" s="110"/>
      <c r="AH274" s="110"/>
      <c r="AI274" s="110"/>
      <c r="AJ274" s="110">
        <f t="shared" si="22"/>
        <v>0</v>
      </c>
      <c r="AK274" s="97">
        <v>26450</v>
      </c>
      <c r="AL274" s="98">
        <f t="shared" si="14"/>
        <v>158.55413020021581</v>
      </c>
      <c r="AM274" s="198">
        <v>16682</v>
      </c>
      <c r="AN274" s="198">
        <v>16682</v>
      </c>
      <c r="AO274" s="70"/>
    </row>
    <row r="275" spans="1:41" x14ac:dyDescent="0.55000000000000004">
      <c r="A275" s="79">
        <f t="shared" si="15"/>
        <v>1954</v>
      </c>
      <c r="B275" s="97">
        <v>28161.839404904058</v>
      </c>
      <c r="C275" s="98">
        <f t="shared" si="23"/>
        <v>160.03773032280537</v>
      </c>
      <c r="D275" s="97">
        <v>28143.40592979989</v>
      </c>
      <c r="E275" s="98">
        <f t="shared" si="24"/>
        <v>159.93297681309252</v>
      </c>
      <c r="F275" s="99"/>
      <c r="G275" s="99"/>
      <c r="H275" s="97">
        <v>28143.40592979989</v>
      </c>
      <c r="I275" s="98">
        <f t="shared" si="25"/>
        <v>159.93297681309252</v>
      </c>
      <c r="J275" s="98"/>
      <c r="K275" s="100">
        <v>24980.550000000003</v>
      </c>
      <c r="L275" s="100">
        <v>2911.1708333333336</v>
      </c>
      <c r="M275" s="100">
        <v>27891.720833333336</v>
      </c>
      <c r="N275" s="101">
        <f t="shared" si="26"/>
        <v>158.50270405940407</v>
      </c>
      <c r="O275" s="102">
        <v>4222.890745793542</v>
      </c>
      <c r="P275" s="104">
        <v>99.316037735849036</v>
      </c>
      <c r="Q275" s="104">
        <v>2789</v>
      </c>
      <c r="R275" s="105">
        <v>29226.295541391031</v>
      </c>
      <c r="S275" s="105">
        <f t="shared" si="27"/>
        <v>166.08680764557045</v>
      </c>
      <c r="T275" s="106">
        <f t="shared" si="28"/>
        <v>0</v>
      </c>
      <c r="U275" s="107">
        <v>1092</v>
      </c>
      <c r="V275" s="107"/>
      <c r="W275" s="113">
        <v>152.375</v>
      </c>
      <c r="X275" s="113">
        <v>774.25</v>
      </c>
      <c r="Y275" s="113">
        <v>0</v>
      </c>
      <c r="Z275" s="113"/>
      <c r="AA275" s="107"/>
      <c r="AB275" s="107"/>
      <c r="AC275" s="107"/>
      <c r="AD275" s="108">
        <v>1229.831136486971</v>
      </c>
      <c r="AE275" s="110"/>
      <c r="AF275" s="110"/>
      <c r="AG275" s="110"/>
      <c r="AH275" s="110"/>
      <c r="AI275" s="110"/>
      <c r="AJ275" s="110">
        <f t="shared" si="22"/>
        <v>0</v>
      </c>
      <c r="AK275" s="97">
        <v>26846.25</v>
      </c>
      <c r="AL275" s="98">
        <f t="shared" si="14"/>
        <v>152.56151616752857</v>
      </c>
      <c r="AM275" s="198">
        <v>17597</v>
      </c>
      <c r="AN275" s="198">
        <v>17597</v>
      </c>
      <c r="AO275" s="70"/>
    </row>
    <row r="276" spans="1:41" x14ac:dyDescent="0.55000000000000004">
      <c r="A276" s="79">
        <f t="shared" si="15"/>
        <v>1955</v>
      </c>
      <c r="B276" s="97">
        <v>28503.092004370839</v>
      </c>
      <c r="C276" s="98">
        <f t="shared" si="23"/>
        <v>148.693682531018</v>
      </c>
      <c r="D276" s="97">
        <v>28484.636985162506</v>
      </c>
      <c r="E276" s="98">
        <f t="shared" si="24"/>
        <v>148.5974071947546</v>
      </c>
      <c r="F276" s="99"/>
      <c r="G276" s="99"/>
      <c r="H276" s="97">
        <v>28484.636985162506</v>
      </c>
      <c r="I276" s="98">
        <f t="shared" si="25"/>
        <v>148.5974071947546</v>
      </c>
      <c r="J276" s="98"/>
      <c r="K276" s="100">
        <v>25061.116249999999</v>
      </c>
      <c r="L276" s="100">
        <v>2903.3083333333343</v>
      </c>
      <c r="M276" s="100">
        <v>27964.424583333333</v>
      </c>
      <c r="N276" s="101">
        <f t="shared" si="26"/>
        <v>145.88358591128036</v>
      </c>
      <c r="O276" s="102">
        <v>4697</v>
      </c>
      <c r="P276" s="104">
        <v>76.46698113207546</v>
      </c>
      <c r="Q276" s="104">
        <v>3102.5</v>
      </c>
      <c r="R276" s="105">
        <v>29482.457602201259</v>
      </c>
      <c r="S276" s="105">
        <f t="shared" si="27"/>
        <v>153.80279410611539</v>
      </c>
      <c r="T276" s="106">
        <f t="shared" si="28"/>
        <v>0</v>
      </c>
      <c r="U276" s="107">
        <v>1172.25</v>
      </c>
      <c r="V276" s="107"/>
      <c r="W276" s="113">
        <v>125.75</v>
      </c>
      <c r="X276" s="113">
        <v>896.75</v>
      </c>
      <c r="Y276" s="113">
        <v>0</v>
      </c>
      <c r="Z276" s="113"/>
      <c r="AA276" s="107"/>
      <c r="AB276" s="107"/>
      <c r="AC276" s="107"/>
      <c r="AD276" s="108">
        <v>1129.1155978304203</v>
      </c>
      <c r="AE276" s="110"/>
      <c r="AF276" s="110"/>
      <c r="AG276" s="110"/>
      <c r="AH276" s="110"/>
      <c r="AI276" s="110"/>
      <c r="AJ276" s="110">
        <f t="shared" si="22"/>
        <v>0</v>
      </c>
      <c r="AK276" s="97">
        <v>27012.75</v>
      </c>
      <c r="AL276" s="98">
        <f t="shared" si="14"/>
        <v>140.91893160832595</v>
      </c>
      <c r="AM276" s="198">
        <v>19169</v>
      </c>
      <c r="AN276" s="198">
        <v>19169</v>
      </c>
      <c r="AO276" s="70"/>
    </row>
    <row r="277" spans="1:41" x14ac:dyDescent="0.55000000000000004">
      <c r="A277" s="79">
        <f t="shared" si="15"/>
        <v>1956</v>
      </c>
      <c r="B277" s="97">
        <v>28926.24948479938</v>
      </c>
      <c r="C277" s="98">
        <f t="shared" si="23"/>
        <v>138.77494475532228</v>
      </c>
      <c r="D277" s="97">
        <v>28907.792877611882</v>
      </c>
      <c r="E277" s="98">
        <f t="shared" si="24"/>
        <v>138.68639837656823</v>
      </c>
      <c r="F277" s="99"/>
      <c r="G277" s="99"/>
      <c r="H277" s="97">
        <v>28907.792877611882</v>
      </c>
      <c r="I277" s="98">
        <f t="shared" si="25"/>
        <v>138.68639837656823</v>
      </c>
      <c r="J277" s="98"/>
      <c r="K277" s="100">
        <v>25297.965</v>
      </c>
      <c r="L277" s="100">
        <v>2734.5916666666672</v>
      </c>
      <c r="M277" s="100">
        <v>28032.556666666667</v>
      </c>
      <c r="N277" s="101">
        <f t="shared" si="26"/>
        <v>134.48741444380477</v>
      </c>
      <c r="O277" s="102">
        <v>5163.75</v>
      </c>
      <c r="P277" s="104">
        <v>70.754716981132077</v>
      </c>
      <c r="Q277" s="104">
        <v>3222.5</v>
      </c>
      <c r="R277" s="105">
        <v>29903.05194968553</v>
      </c>
      <c r="S277" s="105">
        <f t="shared" si="27"/>
        <v>143.46119722551109</v>
      </c>
      <c r="T277" s="106">
        <f t="shared" si="28"/>
        <v>-5.0022208597511053E-12</v>
      </c>
      <c r="U277" s="107">
        <v>1488</v>
      </c>
      <c r="V277" s="107"/>
      <c r="W277" s="113">
        <v>107</v>
      </c>
      <c r="X277" s="113">
        <v>1243.75</v>
      </c>
      <c r="Y277" s="113">
        <v>0</v>
      </c>
      <c r="Z277" s="113"/>
      <c r="AA277" s="107"/>
      <c r="AB277" s="107"/>
      <c r="AC277" s="107"/>
      <c r="AD277" s="108">
        <v>1114.0524648861519</v>
      </c>
      <c r="AE277" s="110"/>
      <c r="AF277" s="110"/>
      <c r="AG277" s="110"/>
      <c r="AH277" s="110"/>
      <c r="AI277" s="110"/>
      <c r="AJ277" s="110">
        <f t="shared" si="22"/>
        <v>0</v>
      </c>
      <c r="AK277" s="97">
        <v>27015.75</v>
      </c>
      <c r="AL277" s="98">
        <f t="shared" ref="AL277:AL340" si="29">100*AK277/$AM277</f>
        <v>129.60924006908462</v>
      </c>
      <c r="AM277" s="198">
        <v>20844</v>
      </c>
      <c r="AN277" s="198">
        <v>20844</v>
      </c>
      <c r="AO277" s="70"/>
    </row>
    <row r="278" spans="1:41" x14ac:dyDescent="0.55000000000000004">
      <c r="A278" s="79">
        <f t="shared" si="15"/>
        <v>1957</v>
      </c>
      <c r="B278" s="97">
        <v>29684.58890408805</v>
      </c>
      <c r="C278" s="98">
        <f t="shared" si="23"/>
        <v>134.29510000039835</v>
      </c>
      <c r="D278" s="97">
        <v>29666.135406192217</v>
      </c>
      <c r="E278" s="98">
        <f t="shared" si="24"/>
        <v>134.211615120305</v>
      </c>
      <c r="F278" s="99"/>
      <c r="G278" s="99"/>
      <c r="H278" s="97">
        <v>29666.135406192217</v>
      </c>
      <c r="I278" s="98">
        <f t="shared" si="25"/>
        <v>134.211615120305</v>
      </c>
      <c r="J278" s="98"/>
      <c r="K278" s="100">
        <v>25863.394250000001</v>
      </c>
      <c r="L278" s="100">
        <v>2659.1833333333307</v>
      </c>
      <c r="M278" s="100">
        <v>28522.577583333332</v>
      </c>
      <c r="N278" s="101">
        <f t="shared" si="26"/>
        <v>129.03808171974907</v>
      </c>
      <c r="O278" s="102">
        <v>5584.7000000000007</v>
      </c>
      <c r="P278" s="104">
        <v>73.938679245283026</v>
      </c>
      <c r="Q278" s="104">
        <v>3264.75</v>
      </c>
      <c r="R278" s="105">
        <v>30768.58890408805</v>
      </c>
      <c r="S278" s="105">
        <f t="shared" si="27"/>
        <v>139.1991897579083</v>
      </c>
      <c r="T278" s="106">
        <f t="shared" si="28"/>
        <v>0</v>
      </c>
      <c r="U278" s="107">
        <v>1977.25</v>
      </c>
      <c r="V278" s="107"/>
      <c r="W278" s="113">
        <v>104</v>
      </c>
      <c r="X278" s="113">
        <v>1709.75</v>
      </c>
      <c r="Y278" s="113">
        <v>0</v>
      </c>
      <c r="Z278" s="113"/>
      <c r="AA278" s="107"/>
      <c r="AB278" s="107"/>
      <c r="AC278" s="107"/>
      <c r="AD278" s="108">
        <v>1247.5</v>
      </c>
      <c r="AE278" s="110"/>
      <c r="AF278" s="110"/>
      <c r="AG278" s="110"/>
      <c r="AH278" s="110"/>
      <c r="AI278" s="110"/>
      <c r="AJ278" s="110">
        <f t="shared" si="22"/>
        <v>0</v>
      </c>
      <c r="AK278" s="97">
        <v>27176</v>
      </c>
      <c r="AL278" s="98">
        <f t="shared" si="29"/>
        <v>122.94607310893956</v>
      </c>
      <c r="AM278" s="198">
        <v>22104</v>
      </c>
      <c r="AN278" s="198">
        <v>22104</v>
      </c>
      <c r="AO278" s="70"/>
    </row>
    <row r="279" spans="1:41" x14ac:dyDescent="0.55000000000000004">
      <c r="A279" s="79">
        <f t="shared" si="15"/>
        <v>1958</v>
      </c>
      <c r="B279" s="97">
        <v>30172.026600583333</v>
      </c>
      <c r="C279" s="98">
        <f t="shared" si="23"/>
        <v>129.93982170793853</v>
      </c>
      <c r="D279" s="97">
        <v>30153.573370041668</v>
      </c>
      <c r="E279" s="98">
        <f t="shared" si="24"/>
        <v>129.86035043084266</v>
      </c>
      <c r="F279" s="99"/>
      <c r="G279" s="99"/>
      <c r="H279" s="97">
        <v>30153.573370041668</v>
      </c>
      <c r="I279" s="98">
        <f t="shared" si="25"/>
        <v>129.86035043084266</v>
      </c>
      <c r="J279" s="98"/>
      <c r="K279" s="100">
        <v>26065.818267250001</v>
      </c>
      <c r="L279" s="100">
        <v>2692.8083333333343</v>
      </c>
      <c r="M279" s="100">
        <v>28758.626600583335</v>
      </c>
      <c r="N279" s="101">
        <f t="shared" si="26"/>
        <v>123.85282773722366</v>
      </c>
      <c r="O279" s="102">
        <v>5948.65</v>
      </c>
      <c r="P279" s="104">
        <v>82.5</v>
      </c>
      <c r="Q279" s="104">
        <v>3249.25</v>
      </c>
      <c r="R279" s="105">
        <v>31375.526600583333</v>
      </c>
      <c r="S279" s="105">
        <f t="shared" si="27"/>
        <v>135.12285357701694</v>
      </c>
      <c r="T279" s="106">
        <f t="shared" si="28"/>
        <v>0</v>
      </c>
      <c r="U279" s="107">
        <v>2529.75</v>
      </c>
      <c r="V279" s="107"/>
      <c r="W279" s="113">
        <v>106.25</v>
      </c>
      <c r="X279" s="113">
        <v>2239.5</v>
      </c>
      <c r="Y279" s="113">
        <v>0</v>
      </c>
      <c r="Z279" s="113"/>
      <c r="AA279" s="107"/>
      <c r="AB279" s="107"/>
      <c r="AC279" s="107"/>
      <c r="AD279" s="108">
        <v>1387.5</v>
      </c>
      <c r="AE279" s="110"/>
      <c r="AF279" s="110"/>
      <c r="AG279" s="110"/>
      <c r="AH279" s="110"/>
      <c r="AI279" s="110"/>
      <c r="AJ279" s="110">
        <f t="shared" si="22"/>
        <v>0</v>
      </c>
      <c r="AK279" s="97">
        <v>27340</v>
      </c>
      <c r="AL279" s="98">
        <f t="shared" si="29"/>
        <v>117.74332472006891</v>
      </c>
      <c r="AM279" s="198">
        <v>23220</v>
      </c>
      <c r="AN279" s="198">
        <v>23220</v>
      </c>
      <c r="AO279" s="70"/>
    </row>
    <row r="280" spans="1:41" x14ac:dyDescent="0.55000000000000004">
      <c r="A280" s="79">
        <f t="shared" si="15"/>
        <v>1959</v>
      </c>
      <c r="B280" s="97">
        <v>30832.651244000001</v>
      </c>
      <c r="C280" s="98">
        <f t="shared" si="23"/>
        <v>126.42550124651468</v>
      </c>
      <c r="D280" s="97">
        <v>30814.200649166669</v>
      </c>
      <c r="E280" s="98">
        <f t="shared" si="24"/>
        <v>126.34984684749332</v>
      </c>
      <c r="F280" s="99"/>
      <c r="G280" s="99"/>
      <c r="H280" s="97">
        <v>30814.200649166669</v>
      </c>
      <c r="I280" s="98">
        <f t="shared" si="25"/>
        <v>126.34984684749332</v>
      </c>
      <c r="J280" s="98"/>
      <c r="K280" s="100">
        <v>26260.594993999999</v>
      </c>
      <c r="L280" s="100">
        <v>2663.4812500000007</v>
      </c>
      <c r="M280" s="100">
        <v>28924.076244</v>
      </c>
      <c r="N280" s="101">
        <f t="shared" si="26"/>
        <v>118.59962376578646</v>
      </c>
      <c r="O280" s="102">
        <v>6359.3250000000007</v>
      </c>
      <c r="P280" s="104">
        <v>88.75</v>
      </c>
      <c r="Q280" s="104">
        <v>3214</v>
      </c>
      <c r="R280" s="105">
        <v>31980.651244000001</v>
      </c>
      <c r="S280" s="105">
        <f t="shared" si="27"/>
        <v>131.13273431195671</v>
      </c>
      <c r="T280" s="106">
        <f t="shared" si="28"/>
        <v>0</v>
      </c>
      <c r="U280" s="107">
        <v>3127</v>
      </c>
      <c r="V280" s="107"/>
      <c r="W280" s="113">
        <v>107</v>
      </c>
      <c r="X280" s="113">
        <v>2829</v>
      </c>
      <c r="Y280" s="113">
        <v>0</v>
      </c>
      <c r="Z280" s="113"/>
      <c r="AA280" s="107"/>
      <c r="AB280" s="107"/>
      <c r="AC280" s="107"/>
      <c r="AD280" s="108">
        <v>1339</v>
      </c>
      <c r="AE280" s="110"/>
      <c r="AF280" s="110"/>
      <c r="AG280" s="110"/>
      <c r="AH280" s="110"/>
      <c r="AI280" s="110"/>
      <c r="AJ280" s="110">
        <f t="shared" si="22"/>
        <v>0</v>
      </c>
      <c r="AK280" s="97">
        <v>27643.75</v>
      </c>
      <c r="AL280" s="98">
        <f t="shared" si="29"/>
        <v>113.34980318189274</v>
      </c>
      <c r="AM280" s="198">
        <v>24388</v>
      </c>
      <c r="AN280" s="198">
        <v>24388</v>
      </c>
      <c r="AO280" s="70"/>
    </row>
    <row r="281" spans="1:41" x14ac:dyDescent="0.55000000000000004">
      <c r="A281" s="79">
        <f t="shared" si="15"/>
        <v>1960</v>
      </c>
      <c r="B281" s="97">
        <v>31658.897173416663</v>
      </c>
      <c r="C281" s="98">
        <f t="shared" si="23"/>
        <v>120.8308735293182</v>
      </c>
      <c r="D281" s="97">
        <v>31640.457367208328</v>
      </c>
      <c r="E281" s="98">
        <f t="shared" si="24"/>
        <v>120.76049527578462</v>
      </c>
      <c r="F281" s="99"/>
      <c r="G281" s="99"/>
      <c r="H281" s="97">
        <v>31640.457367208328</v>
      </c>
      <c r="I281" s="98">
        <f t="shared" si="25"/>
        <v>120.76049527578462</v>
      </c>
      <c r="J281" s="98"/>
      <c r="K281" s="100">
        <v>26521.024256749999</v>
      </c>
      <c r="L281" s="100">
        <v>2825.2229166666657</v>
      </c>
      <c r="M281" s="100">
        <v>29346.247173416665</v>
      </c>
      <c r="N281" s="101">
        <f t="shared" si="26"/>
        <v>112.00430202441382</v>
      </c>
      <c r="O281" s="102">
        <v>6779.4</v>
      </c>
      <c r="P281" s="104">
        <v>85.5</v>
      </c>
      <c r="Q281" s="104">
        <v>3176.5</v>
      </c>
      <c r="R281" s="105">
        <v>32863.647173416663</v>
      </c>
      <c r="S281" s="105">
        <f t="shared" si="27"/>
        <v>125.42898047180131</v>
      </c>
      <c r="T281" s="106">
        <f t="shared" si="28"/>
        <v>0</v>
      </c>
      <c r="U281" s="107">
        <v>3620.25</v>
      </c>
      <c r="V281" s="107"/>
      <c r="W281" s="113">
        <v>112.25</v>
      </c>
      <c r="X281" s="113">
        <v>3306.25</v>
      </c>
      <c r="Y281" s="113">
        <v>0</v>
      </c>
      <c r="Z281" s="113"/>
      <c r="AA281" s="107"/>
      <c r="AB281" s="107"/>
      <c r="AC281" s="107"/>
      <c r="AD281" s="108">
        <v>1406.5</v>
      </c>
      <c r="AE281" s="110"/>
      <c r="AF281" s="110"/>
      <c r="AG281" s="110"/>
      <c r="AH281" s="110"/>
      <c r="AI281" s="110"/>
      <c r="AJ281" s="110">
        <f t="shared" si="22"/>
        <v>0</v>
      </c>
      <c r="AK281" s="97">
        <v>28122.25</v>
      </c>
      <c r="AL281" s="98">
        <f t="shared" si="29"/>
        <v>107.33273539177894</v>
      </c>
      <c r="AM281" s="198">
        <v>26201</v>
      </c>
      <c r="AN281" s="198">
        <v>26201</v>
      </c>
      <c r="AO281" s="70"/>
    </row>
    <row r="282" spans="1:41" x14ac:dyDescent="0.55000000000000004">
      <c r="A282" s="79">
        <f t="shared" si="15"/>
        <v>1961</v>
      </c>
      <c r="B282" s="97">
        <v>32074.162168083327</v>
      </c>
      <c r="C282" s="98">
        <f t="shared" si="23"/>
        <v>114.88703405717933</v>
      </c>
      <c r="D282" s="97">
        <v>32055.70140385416</v>
      </c>
      <c r="E282" s="98">
        <f t="shared" si="24"/>
        <v>114.82090910471437</v>
      </c>
      <c r="F282" s="99"/>
      <c r="G282" s="99"/>
      <c r="H282" s="97">
        <v>32055.70140385416</v>
      </c>
      <c r="I282" s="98">
        <f t="shared" si="25"/>
        <v>114.82090910471437</v>
      </c>
      <c r="J282" s="98"/>
      <c r="K282" s="100">
        <v>26704.178834749997</v>
      </c>
      <c r="L282" s="100">
        <v>2721.7083333333358</v>
      </c>
      <c r="M282" s="100">
        <v>29425.887168083333</v>
      </c>
      <c r="N282" s="101">
        <f t="shared" si="26"/>
        <v>105.40112890638058</v>
      </c>
      <c r="O282" s="102">
        <v>7282.2749999999996</v>
      </c>
      <c r="P282" s="104">
        <v>92.25</v>
      </c>
      <c r="Q282" s="104">
        <v>3150.5</v>
      </c>
      <c r="R282" s="105">
        <v>33465.412168083327</v>
      </c>
      <c r="S282" s="105">
        <f t="shared" si="27"/>
        <v>119.87037813626809</v>
      </c>
      <c r="T282" s="106">
        <f t="shared" si="28"/>
        <v>-5.4569682106375694E-12</v>
      </c>
      <c r="U282" s="107">
        <v>4737.5</v>
      </c>
      <c r="V282" s="107"/>
      <c r="W282" s="113">
        <v>131.25</v>
      </c>
      <c r="X282" s="113">
        <v>4431.25</v>
      </c>
      <c r="Y282" s="113">
        <v>0</v>
      </c>
      <c r="Z282" s="113"/>
      <c r="AA282" s="107"/>
      <c r="AB282" s="107"/>
      <c r="AC282" s="107"/>
      <c r="AD282" s="108">
        <v>1566.25</v>
      </c>
      <c r="AE282" s="110"/>
      <c r="AF282" s="110"/>
      <c r="AG282" s="110"/>
      <c r="AH282" s="110"/>
      <c r="AI282" s="110"/>
      <c r="AJ282" s="110">
        <f t="shared" si="22"/>
        <v>0</v>
      </c>
      <c r="AK282" s="97">
        <v>28568.5</v>
      </c>
      <c r="AL282" s="98">
        <f t="shared" si="29"/>
        <v>102.33003796833584</v>
      </c>
      <c r="AM282" s="198">
        <v>27918</v>
      </c>
      <c r="AN282" s="198">
        <v>27918</v>
      </c>
      <c r="AO282" s="70"/>
    </row>
    <row r="283" spans="1:41" x14ac:dyDescent="0.55000000000000004">
      <c r="A283" s="79">
        <f t="shared" si="15"/>
        <v>1962</v>
      </c>
      <c r="B283" s="97">
        <v>32829.963027916667</v>
      </c>
      <c r="C283" s="98">
        <f t="shared" si="23"/>
        <v>112.29677793027764</v>
      </c>
      <c r="D283" s="97">
        <v>32811.509876854165</v>
      </c>
      <c r="E283" s="98">
        <f t="shared" si="24"/>
        <v>112.23365786507324</v>
      </c>
      <c r="F283" s="99"/>
      <c r="G283" s="99"/>
      <c r="H283" s="97">
        <v>32811.509876854165</v>
      </c>
      <c r="I283" s="98">
        <f t="shared" si="25"/>
        <v>112.23365786507324</v>
      </c>
      <c r="J283" s="98"/>
      <c r="K283" s="100">
        <v>26415.63386125</v>
      </c>
      <c r="L283" s="100">
        <v>2955.7791666666672</v>
      </c>
      <c r="M283" s="100">
        <v>29371.413027916667</v>
      </c>
      <c r="N283" s="101">
        <f t="shared" si="26"/>
        <v>100.46660861267887</v>
      </c>
      <c r="O283" s="102">
        <v>7811.8</v>
      </c>
      <c r="P283" s="104">
        <v>78.5</v>
      </c>
      <c r="Q283" s="104">
        <v>3121.75</v>
      </c>
      <c r="R283" s="105">
        <v>33982.963027916667</v>
      </c>
      <c r="S283" s="105">
        <f t="shared" si="27"/>
        <v>116.24068078644319</v>
      </c>
      <c r="T283" s="106">
        <f t="shared" si="28"/>
        <v>0</v>
      </c>
      <c r="U283" s="107">
        <v>6084.5</v>
      </c>
      <c r="V283" s="107"/>
      <c r="W283" s="113">
        <v>92.75</v>
      </c>
      <c r="X283" s="113">
        <v>5761.5</v>
      </c>
      <c r="Y283" s="113">
        <v>0</v>
      </c>
      <c r="Z283" s="113"/>
      <c r="AA283" s="107"/>
      <c r="AB283" s="107"/>
      <c r="AC283" s="107"/>
      <c r="AD283" s="108">
        <v>1383.25</v>
      </c>
      <c r="AE283" s="110"/>
      <c r="AF283" s="110"/>
      <c r="AG283" s="110"/>
      <c r="AH283" s="110"/>
      <c r="AI283" s="110"/>
      <c r="AJ283" s="110">
        <f t="shared" si="22"/>
        <v>0</v>
      </c>
      <c r="AK283" s="97">
        <v>29554.5</v>
      </c>
      <c r="AL283" s="98">
        <f t="shared" si="29"/>
        <v>101.09286813750641</v>
      </c>
      <c r="AM283" s="198">
        <v>29235</v>
      </c>
      <c r="AN283" s="198">
        <v>29235</v>
      </c>
      <c r="AO283" s="70"/>
    </row>
    <row r="284" spans="1:41" x14ac:dyDescent="0.55000000000000004">
      <c r="A284" s="79">
        <f t="shared" si="15"/>
        <v>1963</v>
      </c>
      <c r="B284" s="97">
        <v>33817.807909437499</v>
      </c>
      <c r="C284" s="98">
        <f t="shared" si="23"/>
        <v>108.74242872580307</v>
      </c>
      <c r="D284" s="97">
        <v>33799.359934020838</v>
      </c>
      <c r="E284" s="98">
        <f t="shared" si="24"/>
        <v>108.68310856947438</v>
      </c>
      <c r="F284" s="99"/>
      <c r="G284" s="99"/>
      <c r="H284" s="97">
        <v>33799.359934020838</v>
      </c>
      <c r="I284" s="98">
        <f t="shared" si="25"/>
        <v>108.68310856947438</v>
      </c>
      <c r="J284" s="98"/>
      <c r="K284" s="100">
        <v>26438.831078999996</v>
      </c>
      <c r="L284" s="100">
        <v>3136.4768304375029</v>
      </c>
      <c r="M284" s="100">
        <v>29575.307909437499</v>
      </c>
      <c r="N284" s="101">
        <f t="shared" si="26"/>
        <v>95.100510979251737</v>
      </c>
      <c r="O284" s="102">
        <v>8465.25</v>
      </c>
      <c r="P284" s="104">
        <v>70</v>
      </c>
      <c r="Q284" s="104">
        <v>3108.75</v>
      </c>
      <c r="R284" s="105">
        <v>34861.807909437499</v>
      </c>
      <c r="S284" s="105">
        <f t="shared" si="27"/>
        <v>112.0994498518843</v>
      </c>
      <c r="T284" s="106">
        <f t="shared" si="28"/>
        <v>0</v>
      </c>
      <c r="U284" s="107">
        <v>6803.75</v>
      </c>
      <c r="V284" s="107"/>
      <c r="W284" s="113">
        <v>78</v>
      </c>
      <c r="X284" s="113">
        <v>6464.75</v>
      </c>
      <c r="Y284" s="113">
        <v>0</v>
      </c>
      <c r="Z284" s="113"/>
      <c r="AA284" s="107"/>
      <c r="AB284" s="107"/>
      <c r="AC284" s="107"/>
      <c r="AD284" s="108">
        <v>1305</v>
      </c>
      <c r="AE284" s="110"/>
      <c r="AF284" s="110"/>
      <c r="AG284" s="110"/>
      <c r="AH284" s="110"/>
      <c r="AI284" s="110"/>
      <c r="AJ284" s="110">
        <f t="shared" si="22"/>
        <v>0</v>
      </c>
      <c r="AK284" s="97">
        <v>30131.5</v>
      </c>
      <c r="AL284" s="98">
        <f t="shared" si="29"/>
        <v>96.888967490916102</v>
      </c>
      <c r="AM284" s="198">
        <v>31099</v>
      </c>
      <c r="AN284" s="198">
        <v>31099</v>
      </c>
      <c r="AO284" s="70"/>
    </row>
    <row r="285" spans="1:41" x14ac:dyDescent="0.55000000000000004">
      <c r="A285" s="79">
        <f t="shared" si="15"/>
        <v>1964</v>
      </c>
      <c r="B285" s="97">
        <v>34468.690593947002</v>
      </c>
      <c r="C285" s="98">
        <f t="shared" si="23"/>
        <v>101.23855433355949</v>
      </c>
      <c r="D285" s="97">
        <v>34450.249999988671</v>
      </c>
      <c r="E285" s="98">
        <f t="shared" si="24"/>
        <v>101.18439216374033</v>
      </c>
      <c r="F285" s="99"/>
      <c r="G285" s="99"/>
      <c r="H285" s="97">
        <v>34450.249999988671</v>
      </c>
      <c r="I285" s="98">
        <f t="shared" si="25"/>
        <v>101.18439216374033</v>
      </c>
      <c r="J285" s="98"/>
      <c r="K285" s="100">
        <v>26496.210201499998</v>
      </c>
      <c r="L285" s="100">
        <v>2974.1887201874997</v>
      </c>
      <c r="M285" s="100">
        <v>29470.398921687498</v>
      </c>
      <c r="N285" s="101">
        <f t="shared" si="26"/>
        <v>86.557990194987795</v>
      </c>
      <c r="O285" s="102">
        <v>9302.7916722595073</v>
      </c>
      <c r="P285" s="104">
        <v>68.25</v>
      </c>
      <c r="Q285" s="104">
        <v>3290</v>
      </c>
      <c r="R285" s="105">
        <v>35414.940593947002</v>
      </c>
      <c r="S285" s="105">
        <f t="shared" si="27"/>
        <v>104.01780066950685</v>
      </c>
      <c r="T285" s="106">
        <f t="shared" si="28"/>
        <v>-3.637978807091713E-12</v>
      </c>
      <c r="U285" s="107">
        <v>7044.25</v>
      </c>
      <c r="V285" s="107"/>
      <c r="W285" s="113">
        <v>78</v>
      </c>
      <c r="X285" s="113">
        <v>6718.75</v>
      </c>
      <c r="Y285" s="113">
        <v>0</v>
      </c>
      <c r="Z285" s="113"/>
      <c r="AA285" s="107"/>
      <c r="AB285" s="107"/>
      <c r="AC285" s="107"/>
      <c r="AD285" s="108">
        <v>1193.75</v>
      </c>
      <c r="AE285" s="110"/>
      <c r="AF285" s="110"/>
      <c r="AG285" s="110"/>
      <c r="AH285" s="110"/>
      <c r="AI285" s="110"/>
      <c r="AJ285" s="110">
        <f t="shared" si="22"/>
        <v>0</v>
      </c>
      <c r="AK285" s="97">
        <v>30387.25</v>
      </c>
      <c r="AL285" s="98">
        <f t="shared" si="29"/>
        <v>89.250888477692598</v>
      </c>
      <c r="AM285" s="198">
        <v>34047</v>
      </c>
      <c r="AN285" s="198">
        <v>34047</v>
      </c>
      <c r="AO285" s="70"/>
    </row>
    <row r="286" spans="1:41" x14ac:dyDescent="0.55000000000000004">
      <c r="A286" s="79">
        <f t="shared" ref="A286:A345" si="30">A285+1</f>
        <v>1965</v>
      </c>
      <c r="B286" s="97">
        <v>34340.900747565669</v>
      </c>
      <c r="C286" s="98">
        <f t="shared" si="23"/>
        <v>93.246716486275844</v>
      </c>
      <c r="D286" s="97">
        <v>34322.435193419835</v>
      </c>
      <c r="E286" s="98">
        <f t="shared" si="24"/>
        <v>93.196576499999551</v>
      </c>
      <c r="F286" s="99"/>
      <c r="G286" s="99"/>
      <c r="H286" s="97">
        <v>34322.435193419835</v>
      </c>
      <c r="I286" s="98">
        <f t="shared" si="25"/>
        <v>93.196576499999551</v>
      </c>
      <c r="J286" s="98"/>
      <c r="K286" s="100">
        <v>27105.5387935</v>
      </c>
      <c r="L286" s="100">
        <v>2453.3480633124964</v>
      </c>
      <c r="M286" s="100">
        <v>29558.886856812496</v>
      </c>
      <c r="N286" s="101">
        <f t="shared" si="26"/>
        <v>80.261993203031651</v>
      </c>
      <c r="O286" s="102">
        <v>9881.0138907531691</v>
      </c>
      <c r="P286" s="104">
        <v>65.75</v>
      </c>
      <c r="Q286" s="104">
        <v>3765.75</v>
      </c>
      <c r="R286" s="105">
        <v>35608.400747565669</v>
      </c>
      <c r="S286" s="105">
        <f t="shared" si="27"/>
        <v>96.688391298918404</v>
      </c>
      <c r="T286" s="106">
        <f t="shared" si="28"/>
        <v>3.637978807091713E-12</v>
      </c>
      <c r="U286" s="107">
        <v>7832.75</v>
      </c>
      <c r="V286" s="107"/>
      <c r="W286" s="113">
        <v>78.75</v>
      </c>
      <c r="X286" s="113">
        <v>7482.75</v>
      </c>
      <c r="Y286" s="113">
        <v>10.5</v>
      </c>
      <c r="Z286" s="113">
        <v>0</v>
      </c>
      <c r="AA286" s="107"/>
      <c r="AB286" s="107"/>
      <c r="AC286" s="107"/>
      <c r="AD286" s="108">
        <v>1528.25</v>
      </c>
      <c r="AE286" s="110"/>
      <c r="AF286" s="110"/>
      <c r="AG286" s="110"/>
      <c r="AH286" s="110"/>
      <c r="AI286" s="110"/>
      <c r="AJ286" s="110">
        <f t="shared" ref="AJ286:AJ317" si="31">R286+U286+V286-W286-X286-Y286-Z286-AD286-B286</f>
        <v>0</v>
      </c>
      <c r="AK286" s="97">
        <v>31116</v>
      </c>
      <c r="AL286" s="98">
        <f t="shared" si="29"/>
        <v>84.490061909416752</v>
      </c>
      <c r="AM286" s="198">
        <v>36828</v>
      </c>
      <c r="AN286" s="198">
        <v>36828</v>
      </c>
      <c r="AO286" s="70"/>
    </row>
    <row r="287" spans="1:41" x14ac:dyDescent="0.55000000000000004">
      <c r="A287" s="79">
        <f t="shared" si="30"/>
        <v>1966</v>
      </c>
      <c r="B287" s="97">
        <v>35060.831333562499</v>
      </c>
      <c r="C287" s="98">
        <f t="shared" ref="C287:C318" si="32">100*B287/$AM287</f>
        <v>89.000434922989541</v>
      </c>
      <c r="D287" s="97">
        <v>35042.355729062503</v>
      </c>
      <c r="E287" s="98">
        <f t="shared" ref="E287:E318" si="33">100*D287/$AM287</f>
        <v>88.953535383719611</v>
      </c>
      <c r="F287" s="99"/>
      <c r="G287" s="99"/>
      <c r="H287" s="97">
        <v>35042.355729062503</v>
      </c>
      <c r="I287" s="98">
        <f t="shared" ref="I287:I318" si="34">100*H287/$AM287</f>
        <v>88.953535383719611</v>
      </c>
      <c r="J287" s="98"/>
      <c r="K287" s="100">
        <v>27909.218389500002</v>
      </c>
      <c r="L287" s="100">
        <v>2204.8629440625009</v>
      </c>
      <c r="M287" s="100">
        <v>30114.081333562503</v>
      </c>
      <c r="N287" s="101">
        <f t="shared" ref="N287:N318" si="35">100*M287/$AM287</f>
        <v>76.443319626243849</v>
      </c>
      <c r="O287" s="102">
        <v>10776.25</v>
      </c>
      <c r="P287" s="104">
        <v>65.75</v>
      </c>
      <c r="Q287" s="104">
        <v>4297</v>
      </c>
      <c r="R287" s="105">
        <v>36527.581333562499</v>
      </c>
      <c r="S287" s="105">
        <f t="shared" ref="S287:S318" si="36">100*R287/$AM287</f>
        <v>92.723717656400723</v>
      </c>
      <c r="T287" s="106">
        <f t="shared" si="28"/>
        <v>0</v>
      </c>
      <c r="U287" s="107">
        <v>8503</v>
      </c>
      <c r="V287" s="107"/>
      <c r="W287" s="113">
        <v>174.25</v>
      </c>
      <c r="X287" s="113">
        <v>8137.75</v>
      </c>
      <c r="Y287" s="113">
        <v>13.25</v>
      </c>
      <c r="Z287" s="113">
        <v>26.25</v>
      </c>
      <c r="AA287" s="107"/>
      <c r="AB287" s="107"/>
      <c r="AC287" s="107"/>
      <c r="AD287" s="108">
        <v>1618.25</v>
      </c>
      <c r="AE287" s="110"/>
      <c r="AF287" s="110"/>
      <c r="AG287" s="110"/>
      <c r="AH287" s="110"/>
      <c r="AI287" s="110"/>
      <c r="AJ287" s="110">
        <f t="shared" si="31"/>
        <v>0</v>
      </c>
      <c r="AK287" s="97">
        <v>31824.75</v>
      </c>
      <c r="AL287" s="98">
        <f t="shared" si="29"/>
        <v>80.785779560339137</v>
      </c>
      <c r="AM287" s="198">
        <v>39394</v>
      </c>
      <c r="AN287" s="198">
        <v>39394</v>
      </c>
      <c r="AO287" s="70"/>
    </row>
    <row r="288" spans="1:41" x14ac:dyDescent="0.55000000000000004">
      <c r="A288" s="79">
        <f t="shared" si="30"/>
        <v>1967</v>
      </c>
      <c r="B288" s="97">
        <v>37913.619555750003</v>
      </c>
      <c r="C288" s="98">
        <f t="shared" si="32"/>
        <v>90.978858147361606</v>
      </c>
      <c r="D288" s="97">
        <v>37895.142961520833</v>
      </c>
      <c r="E288" s="98">
        <f t="shared" si="33"/>
        <v>90.934521060448802</v>
      </c>
      <c r="F288" s="99"/>
      <c r="G288" s="99"/>
      <c r="H288" s="97">
        <v>37895.142961520833</v>
      </c>
      <c r="I288" s="98">
        <f t="shared" si="34"/>
        <v>90.934521060448802</v>
      </c>
      <c r="J288" s="98"/>
      <c r="K288" s="100">
        <v>29860.06955575</v>
      </c>
      <c r="L288" s="100">
        <v>2330.7999999999993</v>
      </c>
      <c r="M288" s="100">
        <v>32190.86955575</v>
      </c>
      <c r="N288" s="101">
        <f t="shared" si="35"/>
        <v>77.24634548928563</v>
      </c>
      <c r="O288" s="102">
        <v>11897.5</v>
      </c>
      <c r="P288" s="104">
        <v>60.75</v>
      </c>
      <c r="Q288" s="104">
        <v>4721.25</v>
      </c>
      <c r="R288" s="105">
        <v>39306.369555750003</v>
      </c>
      <c r="S288" s="105">
        <f t="shared" si="36"/>
        <v>94.32095014937731</v>
      </c>
      <c r="T288" s="106">
        <f t="shared" si="28"/>
        <v>0</v>
      </c>
      <c r="U288" s="107">
        <v>10281.75</v>
      </c>
      <c r="V288" s="107"/>
      <c r="W288" s="113">
        <v>210.5</v>
      </c>
      <c r="X288" s="113">
        <v>9872</v>
      </c>
      <c r="Y288" s="113">
        <v>12.25</v>
      </c>
      <c r="Z288" s="113">
        <v>40.25</v>
      </c>
      <c r="AA288" s="107"/>
      <c r="AB288" s="107"/>
      <c r="AC288" s="107"/>
      <c r="AD288" s="108">
        <v>1539.5</v>
      </c>
      <c r="AE288" s="110"/>
      <c r="AF288" s="110"/>
      <c r="AG288" s="110"/>
      <c r="AH288" s="110"/>
      <c r="AI288" s="110"/>
      <c r="AJ288" s="110">
        <f t="shared" si="31"/>
        <v>0</v>
      </c>
      <c r="AK288" s="97">
        <v>33642</v>
      </c>
      <c r="AL288" s="98">
        <f t="shared" si="29"/>
        <v>80.728529263551934</v>
      </c>
      <c r="AM288" s="198">
        <v>41673</v>
      </c>
      <c r="AN288" s="198">
        <v>41673</v>
      </c>
      <c r="AO288" s="70"/>
    </row>
    <row r="289" spans="1:41" x14ac:dyDescent="0.55000000000000004">
      <c r="A289" s="79">
        <f t="shared" si="30"/>
        <v>1968</v>
      </c>
      <c r="B289" s="97">
        <v>39110.775447749998</v>
      </c>
      <c r="C289" s="98">
        <f t="shared" si="32"/>
        <v>85.404029801834255</v>
      </c>
      <c r="D289" s="97">
        <v>39092.297517625004</v>
      </c>
      <c r="E289" s="98">
        <f t="shared" si="33"/>
        <v>85.363680571296001</v>
      </c>
      <c r="F289" s="99"/>
      <c r="G289" s="99"/>
      <c r="H289" s="97">
        <v>39092.297517625004</v>
      </c>
      <c r="I289" s="98">
        <f t="shared" si="34"/>
        <v>85.363680571296001</v>
      </c>
      <c r="J289" s="98"/>
      <c r="K289" s="100">
        <v>30381.937947750004</v>
      </c>
      <c r="L289" s="100">
        <v>2036.0874999999942</v>
      </c>
      <c r="M289" s="100">
        <v>32418.025447749998</v>
      </c>
      <c r="N289" s="101">
        <f t="shared" si="35"/>
        <v>70.789443056556394</v>
      </c>
      <c r="O289" s="102">
        <v>13104.5</v>
      </c>
      <c r="P289" s="104">
        <v>53.75</v>
      </c>
      <c r="Q289" s="104">
        <v>5065.75</v>
      </c>
      <c r="R289" s="105">
        <v>40403.025447749998</v>
      </c>
      <c r="S289" s="105">
        <f t="shared" si="36"/>
        <v>88.225844410415988</v>
      </c>
      <c r="T289" s="106">
        <f t="shared" si="28"/>
        <v>0</v>
      </c>
      <c r="U289" s="107">
        <v>10582</v>
      </c>
      <c r="V289" s="107"/>
      <c r="W289" s="113">
        <v>214.25</v>
      </c>
      <c r="X289" s="113">
        <v>10127.25</v>
      </c>
      <c r="Y289" s="113">
        <v>12</v>
      </c>
      <c r="Z289" s="113">
        <v>41.25</v>
      </c>
      <c r="AA289" s="107"/>
      <c r="AB289" s="107"/>
      <c r="AC289" s="107"/>
      <c r="AD289" s="108">
        <v>1479.5</v>
      </c>
      <c r="AE289" s="110"/>
      <c r="AF289" s="110"/>
      <c r="AG289" s="110"/>
      <c r="AH289" s="110"/>
      <c r="AI289" s="110"/>
      <c r="AJ289" s="110">
        <f t="shared" si="31"/>
        <v>0</v>
      </c>
      <c r="AK289" s="97">
        <v>34036.5</v>
      </c>
      <c r="AL289" s="98">
        <f t="shared" si="29"/>
        <v>74.323616115296431</v>
      </c>
      <c r="AM289" s="198">
        <v>45795</v>
      </c>
      <c r="AN289" s="198">
        <v>45795</v>
      </c>
      <c r="AO289" s="70"/>
    </row>
    <row r="290" spans="1:41" x14ac:dyDescent="0.55000000000000004">
      <c r="A290" s="79">
        <f t="shared" si="30"/>
        <v>1969</v>
      </c>
      <c r="B290" s="97">
        <v>39669.128828000001</v>
      </c>
      <c r="C290" s="98">
        <f t="shared" si="32"/>
        <v>79.719315986415069</v>
      </c>
      <c r="D290" s="97">
        <v>39651.009253229167</v>
      </c>
      <c r="E290" s="98">
        <f t="shared" si="33"/>
        <v>79.682902781755132</v>
      </c>
      <c r="F290" s="99"/>
      <c r="G290" s="99"/>
      <c r="H290" s="97">
        <v>39651.009253229167</v>
      </c>
      <c r="I290" s="98">
        <f t="shared" si="34"/>
        <v>79.682902781755132</v>
      </c>
      <c r="J290" s="98"/>
      <c r="K290" s="100">
        <v>29720.460078000004</v>
      </c>
      <c r="L290" s="100">
        <v>2861.4187499999971</v>
      </c>
      <c r="M290" s="100">
        <v>32581.878828000001</v>
      </c>
      <c r="N290" s="101">
        <f t="shared" si="35"/>
        <v>65.476736456260937</v>
      </c>
      <c r="O290" s="102">
        <v>14101</v>
      </c>
      <c r="P290" s="104">
        <v>52</v>
      </c>
      <c r="Q290" s="104">
        <v>5604.75</v>
      </c>
      <c r="R290" s="105">
        <v>41026.128828000001</v>
      </c>
      <c r="S290" s="105">
        <f t="shared" si="36"/>
        <v>82.446351214806782</v>
      </c>
      <c r="T290" s="106">
        <f t="shared" si="28"/>
        <v>0</v>
      </c>
      <c r="U290" s="107">
        <v>11017.5</v>
      </c>
      <c r="V290" s="107"/>
      <c r="W290" s="113">
        <v>218</v>
      </c>
      <c r="X290" s="113">
        <v>10496.25</v>
      </c>
      <c r="Y290" s="113">
        <v>15.75</v>
      </c>
      <c r="Z290" s="113">
        <v>41</v>
      </c>
      <c r="AA290" s="107"/>
      <c r="AB290" s="107"/>
      <c r="AC290" s="107"/>
      <c r="AD290" s="108">
        <v>1603.5</v>
      </c>
      <c r="AE290" s="110"/>
      <c r="AF290" s="110"/>
      <c r="AG290" s="110"/>
      <c r="AH290" s="110"/>
      <c r="AI290" s="110"/>
      <c r="AJ290" s="110">
        <f t="shared" si="31"/>
        <v>0</v>
      </c>
      <c r="AK290" s="97">
        <v>33305.25</v>
      </c>
      <c r="AL290" s="98">
        <f t="shared" si="29"/>
        <v>66.930427443178388</v>
      </c>
      <c r="AM290" s="198">
        <v>49761</v>
      </c>
      <c r="AN290" s="198">
        <v>49761</v>
      </c>
      <c r="AO290" s="70"/>
    </row>
    <row r="291" spans="1:41" x14ac:dyDescent="0.55000000000000004">
      <c r="A291" s="79">
        <f t="shared" si="30"/>
        <v>1970</v>
      </c>
      <c r="B291" s="97">
        <v>40619.756027250005</v>
      </c>
      <c r="C291" s="98">
        <f t="shared" si="32"/>
        <v>72.482211286825731</v>
      </c>
      <c r="D291" s="97">
        <v>40539.506027250005</v>
      </c>
      <c r="E291" s="98">
        <f t="shared" si="33"/>
        <v>72.339012557324111</v>
      </c>
      <c r="F291" s="99"/>
      <c r="G291" s="99"/>
      <c r="H291" s="97">
        <v>40539.506027250005</v>
      </c>
      <c r="I291" s="98">
        <f t="shared" si="34"/>
        <v>72.339012557324111</v>
      </c>
      <c r="J291" s="98"/>
      <c r="K291" s="100">
        <v>29830.318527250005</v>
      </c>
      <c r="L291" s="100">
        <v>3348.9375</v>
      </c>
      <c r="M291" s="100">
        <v>33179.256027250005</v>
      </c>
      <c r="N291" s="101">
        <f t="shared" si="35"/>
        <v>59.205324721632387</v>
      </c>
      <c r="O291" s="102">
        <v>15292.5</v>
      </c>
      <c r="P291" s="104">
        <v>47.5</v>
      </c>
      <c r="Q291" s="104">
        <v>6321.75</v>
      </c>
      <c r="R291" s="105">
        <v>42102.506027250005</v>
      </c>
      <c r="S291" s="105">
        <f t="shared" si="36"/>
        <v>75.128042017897613</v>
      </c>
      <c r="T291" s="106">
        <f t="shared" si="28"/>
        <v>0</v>
      </c>
      <c r="U291" s="107">
        <v>11971.5</v>
      </c>
      <c r="V291" s="107"/>
      <c r="W291" s="113">
        <v>219.75</v>
      </c>
      <c r="X291" s="113">
        <v>11317.5</v>
      </c>
      <c r="Y291" s="113">
        <v>20</v>
      </c>
      <c r="Z291" s="113">
        <v>25.25</v>
      </c>
      <c r="AA291" s="107"/>
      <c r="AB291" s="107"/>
      <c r="AC291" s="107"/>
      <c r="AD291" s="108">
        <v>1871.75</v>
      </c>
      <c r="AE291" s="110"/>
      <c r="AF291" s="110"/>
      <c r="AG291" s="110"/>
      <c r="AH291" s="110"/>
      <c r="AI291" s="110"/>
      <c r="AJ291" s="110">
        <f t="shared" si="31"/>
        <v>0</v>
      </c>
      <c r="AK291" s="97">
        <v>33351.25</v>
      </c>
      <c r="AL291" s="98">
        <f t="shared" si="29"/>
        <v>59.512232115772377</v>
      </c>
      <c r="AM291" s="198">
        <v>56041</v>
      </c>
      <c r="AN291" s="198">
        <v>56041</v>
      </c>
      <c r="AO291" s="70"/>
    </row>
    <row r="292" spans="1:41" x14ac:dyDescent="0.55000000000000004">
      <c r="A292" s="79">
        <f t="shared" si="30"/>
        <v>1971</v>
      </c>
      <c r="B292" s="97">
        <v>42224.183621000004</v>
      </c>
      <c r="C292" s="98">
        <f t="shared" si="32"/>
        <v>67.161100081119784</v>
      </c>
      <c r="D292" s="97">
        <v>42115.121121000004</v>
      </c>
      <c r="E292" s="98">
        <f t="shared" si="33"/>
        <v>66.987627041514244</v>
      </c>
      <c r="F292" s="99"/>
      <c r="G292" s="99"/>
      <c r="H292" s="97">
        <v>42115.121121000004</v>
      </c>
      <c r="I292" s="98">
        <f t="shared" si="34"/>
        <v>66.987627041514244</v>
      </c>
      <c r="J292" s="98"/>
      <c r="K292" s="100">
        <v>31818.852371000004</v>
      </c>
      <c r="L292" s="100">
        <v>3620.8312499999993</v>
      </c>
      <c r="M292" s="100">
        <v>35439.683621000004</v>
      </c>
      <c r="N292" s="101">
        <f t="shared" si="35"/>
        <v>56.369784668363295</v>
      </c>
      <c r="O292" s="102">
        <v>16566.25</v>
      </c>
      <c r="P292" s="104">
        <v>41.5</v>
      </c>
      <c r="Q292" s="104">
        <v>7119.75</v>
      </c>
      <c r="R292" s="105">
        <v>44844.683621000004</v>
      </c>
      <c r="S292" s="105">
        <f t="shared" si="36"/>
        <v>71.329224782885333</v>
      </c>
      <c r="T292" s="106">
        <f t="shared" si="28"/>
        <v>0</v>
      </c>
      <c r="U292" s="107">
        <v>12787.75</v>
      </c>
      <c r="V292" s="107"/>
      <c r="W292" s="113">
        <v>232</v>
      </c>
      <c r="X292" s="113">
        <v>12134.75</v>
      </c>
      <c r="Y292" s="113">
        <v>38.25</v>
      </c>
      <c r="Z292" s="113">
        <v>34.25</v>
      </c>
      <c r="AA292" s="107"/>
      <c r="AB292" s="107"/>
      <c r="AC292" s="107"/>
      <c r="AD292" s="108">
        <v>2969</v>
      </c>
      <c r="AE292" s="110"/>
      <c r="AF292" s="110"/>
      <c r="AG292" s="110"/>
      <c r="AH292" s="110"/>
      <c r="AI292" s="110"/>
      <c r="AJ292" s="110">
        <f t="shared" si="31"/>
        <v>0</v>
      </c>
      <c r="AK292" s="97">
        <v>35240.5</v>
      </c>
      <c r="AL292" s="98">
        <f t="shared" si="29"/>
        <v>56.052966438682994</v>
      </c>
      <c r="AM292" s="198">
        <v>62870</v>
      </c>
      <c r="AN292" s="198">
        <v>62870</v>
      </c>
      <c r="AO292" s="70"/>
    </row>
    <row r="293" spans="1:41" x14ac:dyDescent="0.55000000000000004">
      <c r="A293" s="79">
        <f t="shared" si="30"/>
        <v>1972</v>
      </c>
      <c r="B293" s="97">
        <v>43892.261039500001</v>
      </c>
      <c r="C293" s="98">
        <f t="shared" si="32"/>
        <v>62.189720648785745</v>
      </c>
      <c r="D293" s="97">
        <v>43775.167289500001</v>
      </c>
      <c r="E293" s="98">
        <f t="shared" si="33"/>
        <v>62.023813779789741</v>
      </c>
      <c r="F293" s="99"/>
      <c r="G293" s="99"/>
      <c r="H293" s="97">
        <v>43775.167289500001</v>
      </c>
      <c r="I293" s="98">
        <f t="shared" si="34"/>
        <v>62.023813779789741</v>
      </c>
      <c r="J293" s="98"/>
      <c r="K293" s="100">
        <v>32695.398539499998</v>
      </c>
      <c r="L293" s="100">
        <v>3980.8625000000029</v>
      </c>
      <c r="M293" s="100">
        <v>36676.261039500001</v>
      </c>
      <c r="N293" s="101">
        <f t="shared" si="35"/>
        <v>51.965571480489672</v>
      </c>
      <c r="O293" s="102">
        <v>18090</v>
      </c>
      <c r="P293" s="104">
        <v>39.25</v>
      </c>
      <c r="Q293" s="104">
        <v>8101.5</v>
      </c>
      <c r="R293" s="105">
        <v>46625.511039500001</v>
      </c>
      <c r="S293" s="105">
        <f t="shared" si="36"/>
        <v>66.06238635197937</v>
      </c>
      <c r="T293" s="106">
        <f t="shared" si="28"/>
        <v>0</v>
      </c>
      <c r="U293" s="107">
        <v>13520.5</v>
      </c>
      <c r="V293" s="107"/>
      <c r="W293" s="113">
        <v>251</v>
      </c>
      <c r="X293" s="113">
        <v>12693</v>
      </c>
      <c r="Y293" s="113">
        <v>65.75</v>
      </c>
      <c r="Z293" s="113">
        <v>81</v>
      </c>
      <c r="AA293" s="107"/>
      <c r="AB293" s="107"/>
      <c r="AC293" s="107"/>
      <c r="AD293" s="108">
        <v>3163</v>
      </c>
      <c r="AE293" s="110"/>
      <c r="AF293" s="110"/>
      <c r="AG293" s="110"/>
      <c r="AH293" s="110"/>
      <c r="AI293" s="110"/>
      <c r="AJ293" s="110">
        <f t="shared" si="31"/>
        <v>0</v>
      </c>
      <c r="AK293" s="97">
        <v>36623.75</v>
      </c>
      <c r="AL293" s="98">
        <f t="shared" si="29"/>
        <v>51.891170052991015</v>
      </c>
      <c r="AM293" s="198">
        <v>70578</v>
      </c>
      <c r="AN293" s="198">
        <v>70578</v>
      </c>
      <c r="AO293" s="70"/>
    </row>
    <row r="294" spans="1:41" x14ac:dyDescent="0.55000000000000004">
      <c r="A294" s="79">
        <f t="shared" si="30"/>
        <v>1973</v>
      </c>
      <c r="B294" s="97">
        <v>47417.44404925</v>
      </c>
      <c r="C294" s="98">
        <f t="shared" si="32"/>
        <v>57.972496484112334</v>
      </c>
      <c r="D294" s="97">
        <v>47307.38154925</v>
      </c>
      <c r="E294" s="98">
        <f t="shared" si="33"/>
        <v>57.837934235509152</v>
      </c>
      <c r="F294" s="99"/>
      <c r="G294" s="99"/>
      <c r="H294" s="97">
        <v>47307.38154925</v>
      </c>
      <c r="I294" s="98">
        <f t="shared" si="34"/>
        <v>57.837934235509152</v>
      </c>
      <c r="J294" s="98"/>
      <c r="K294" s="100">
        <v>34343.525299250003</v>
      </c>
      <c r="L294" s="100">
        <v>4030.1687499999971</v>
      </c>
      <c r="M294" s="100">
        <v>38373.69404925</v>
      </c>
      <c r="N294" s="101">
        <f t="shared" si="35"/>
        <v>46.915621201386429</v>
      </c>
      <c r="O294" s="102">
        <v>20558.25</v>
      </c>
      <c r="P294" s="104">
        <v>33.75</v>
      </c>
      <c r="Q294" s="104">
        <v>9396</v>
      </c>
      <c r="R294" s="105">
        <v>49502.19404925</v>
      </c>
      <c r="S294" s="105">
        <f t="shared" si="36"/>
        <v>60.521308729659019</v>
      </c>
      <c r="T294" s="106">
        <f t="shared" si="28"/>
        <v>0</v>
      </c>
      <c r="U294" s="107">
        <v>14878.25</v>
      </c>
      <c r="V294" s="107"/>
      <c r="W294" s="113">
        <v>252.25</v>
      </c>
      <c r="X294" s="113">
        <v>13134.75</v>
      </c>
      <c r="Y294" s="113">
        <v>104.5</v>
      </c>
      <c r="Z294" s="113">
        <v>86.75</v>
      </c>
      <c r="AA294" s="107"/>
      <c r="AB294" s="107"/>
      <c r="AC294" s="107"/>
      <c r="AD294" s="108">
        <v>3384.75</v>
      </c>
      <c r="AE294" s="110"/>
      <c r="AF294" s="110"/>
      <c r="AG294" s="110"/>
      <c r="AH294" s="110"/>
      <c r="AI294" s="110"/>
      <c r="AJ294" s="110">
        <f t="shared" si="31"/>
        <v>0</v>
      </c>
      <c r="AK294" s="97">
        <v>39315</v>
      </c>
      <c r="AL294" s="98">
        <f t="shared" si="29"/>
        <v>48.066460455051164</v>
      </c>
      <c r="AM294" s="198">
        <v>81793</v>
      </c>
      <c r="AN294" s="198">
        <v>81793</v>
      </c>
      <c r="AO294" s="70"/>
    </row>
    <row r="295" spans="1:41" x14ac:dyDescent="0.55000000000000004">
      <c r="A295" s="79">
        <f t="shared" si="30"/>
        <v>1974</v>
      </c>
      <c r="B295" s="97">
        <v>53739.597946161331</v>
      </c>
      <c r="C295" s="98">
        <f t="shared" si="32"/>
        <v>57.988408647784503</v>
      </c>
      <c r="D295" s="97">
        <v>53628.79169616133</v>
      </c>
      <c r="E295" s="98">
        <f t="shared" si="33"/>
        <v>57.868841729696165</v>
      </c>
      <c r="F295" s="99"/>
      <c r="G295" s="99"/>
      <c r="H295" s="97">
        <v>53628.79169616133</v>
      </c>
      <c r="I295" s="98">
        <f t="shared" si="34"/>
        <v>57.868841729696165</v>
      </c>
      <c r="J295" s="98"/>
      <c r="K295" s="100">
        <v>38965.716696161333</v>
      </c>
      <c r="L295" s="100">
        <v>4295.3812499999985</v>
      </c>
      <c r="M295" s="100">
        <v>43261.097946161331</v>
      </c>
      <c r="N295" s="101">
        <f t="shared" si="35"/>
        <v>46.681447612747327</v>
      </c>
      <c r="O295" s="102">
        <v>22661.5</v>
      </c>
      <c r="P295" s="104">
        <v>23</v>
      </c>
      <c r="Q295" s="104">
        <v>10506.75</v>
      </c>
      <c r="R295" s="105">
        <v>55392.847946161331</v>
      </c>
      <c r="S295" s="105">
        <f t="shared" si="36"/>
        <v>59.772369456218456</v>
      </c>
      <c r="T295" s="106">
        <f t="shared" si="28"/>
        <v>0</v>
      </c>
      <c r="U295" s="107">
        <v>17938.5</v>
      </c>
      <c r="V295" s="107"/>
      <c r="W295" s="113">
        <v>270.5</v>
      </c>
      <c r="X295" s="113">
        <v>14262.75</v>
      </c>
      <c r="Y295" s="113">
        <v>1168.75</v>
      </c>
      <c r="Z295" s="113">
        <v>109.5</v>
      </c>
      <c r="AA295" s="107"/>
      <c r="AB295" s="107"/>
      <c r="AC295" s="107"/>
      <c r="AD295" s="108">
        <v>3780.25</v>
      </c>
      <c r="AE295" s="110"/>
      <c r="AF295" s="110"/>
      <c r="AG295" s="110"/>
      <c r="AH295" s="110"/>
      <c r="AI295" s="110"/>
      <c r="AJ295" s="110">
        <f t="shared" si="31"/>
        <v>0</v>
      </c>
      <c r="AK295" s="97">
        <v>44475</v>
      </c>
      <c r="AL295" s="98">
        <f t="shared" si="29"/>
        <v>47.991324333948398</v>
      </c>
      <c r="AM295" s="198">
        <v>92673</v>
      </c>
      <c r="AN295" s="198">
        <v>92673</v>
      </c>
      <c r="AO295" s="70"/>
    </row>
    <row r="296" spans="1:41" x14ac:dyDescent="0.55000000000000004">
      <c r="A296" s="79">
        <f t="shared" si="30"/>
        <v>1975</v>
      </c>
      <c r="B296" s="97">
        <v>64969.958353230948</v>
      </c>
      <c r="C296" s="98">
        <f t="shared" si="32"/>
        <v>56.449965117974983</v>
      </c>
      <c r="D296" s="97">
        <v>64874.050019897608</v>
      </c>
      <c r="E296" s="98">
        <f t="shared" si="33"/>
        <v>56.366633956798069</v>
      </c>
      <c r="F296" s="97">
        <v>52098</v>
      </c>
      <c r="G296" s="99">
        <v>47.8</v>
      </c>
      <c r="H296" s="97">
        <v>64874.050019897608</v>
      </c>
      <c r="I296" s="98">
        <f t="shared" si="34"/>
        <v>56.366633956798069</v>
      </c>
      <c r="J296" s="98"/>
      <c r="K296" s="100">
        <v>48538.958353230948</v>
      </c>
      <c r="L296" s="100">
        <v>3752.25</v>
      </c>
      <c r="M296" s="100">
        <v>52291.208353230948</v>
      </c>
      <c r="N296" s="101">
        <f t="shared" si="35"/>
        <v>45.433873783141408</v>
      </c>
      <c r="O296" s="102">
        <v>24962.25</v>
      </c>
      <c r="P296" s="104">
        <v>20.75</v>
      </c>
      <c r="Q296" s="104">
        <v>11195.5</v>
      </c>
      <c r="R296" s="105">
        <v>66037.208353230948</v>
      </c>
      <c r="S296" s="105">
        <f t="shared" si="36"/>
        <v>57.377258697949436</v>
      </c>
      <c r="T296" s="106">
        <f t="shared" si="28"/>
        <v>0</v>
      </c>
      <c r="U296" s="107">
        <v>21163.5</v>
      </c>
      <c r="V296" s="107"/>
      <c r="W296" s="113">
        <v>319</v>
      </c>
      <c r="X296" s="113">
        <v>16055.75</v>
      </c>
      <c r="Y296" s="113">
        <v>1486.25</v>
      </c>
      <c r="Z296" s="113">
        <v>123.25</v>
      </c>
      <c r="AA296" s="107"/>
      <c r="AB296" s="107"/>
      <c r="AC296" s="107"/>
      <c r="AD296" s="108">
        <v>4246.5</v>
      </c>
      <c r="AE296" s="108">
        <v>2683</v>
      </c>
      <c r="AF296" s="110"/>
      <c r="AG296" s="110"/>
      <c r="AH296" s="110"/>
      <c r="AI296" s="110"/>
      <c r="AJ296" s="110">
        <f t="shared" si="31"/>
        <v>0</v>
      </c>
      <c r="AK296" s="97">
        <v>53910.25</v>
      </c>
      <c r="AL296" s="98">
        <f t="shared" si="29"/>
        <v>46.840598472539597</v>
      </c>
      <c r="AM296" s="198">
        <v>115093</v>
      </c>
      <c r="AN296" s="198">
        <v>115093</v>
      </c>
      <c r="AO296" s="112"/>
    </row>
    <row r="297" spans="1:41" x14ac:dyDescent="0.55000000000000004">
      <c r="A297" s="79">
        <f t="shared" si="30"/>
        <v>1976</v>
      </c>
      <c r="B297" s="97">
        <v>74529.516865296493</v>
      </c>
      <c r="C297" s="98">
        <f t="shared" si="32"/>
        <v>54.401504292218554</v>
      </c>
      <c r="D297" s="97">
        <v>74437.03353196317</v>
      </c>
      <c r="E297" s="98">
        <f t="shared" si="33"/>
        <v>54.333997716744776</v>
      </c>
      <c r="F297" s="97">
        <v>64739</v>
      </c>
      <c r="G297" s="99">
        <v>49.4</v>
      </c>
      <c r="H297" s="97">
        <v>74437.03353196317</v>
      </c>
      <c r="I297" s="98">
        <f t="shared" si="34"/>
        <v>54.333997716744776</v>
      </c>
      <c r="J297" s="98"/>
      <c r="K297" s="100">
        <v>58921.7668652965</v>
      </c>
      <c r="L297" s="100">
        <v>2448.75</v>
      </c>
      <c r="M297" s="100">
        <v>61370.5168652965</v>
      </c>
      <c r="N297" s="101">
        <f t="shared" si="35"/>
        <v>44.796324692367463</v>
      </c>
      <c r="O297" s="102">
        <v>27066.75</v>
      </c>
      <c r="P297" s="104">
        <v>28.5</v>
      </c>
      <c r="Q297" s="104">
        <v>11842.5</v>
      </c>
      <c r="R297" s="105">
        <v>76566.266865296493</v>
      </c>
      <c r="S297" s="105">
        <f t="shared" si="36"/>
        <v>55.888193976084857</v>
      </c>
      <c r="T297" s="106">
        <f t="shared" si="28"/>
        <v>0</v>
      </c>
      <c r="U297" s="107">
        <v>24142.5</v>
      </c>
      <c r="V297" s="107"/>
      <c r="W297" s="113">
        <v>384.75</v>
      </c>
      <c r="X297" s="113">
        <v>17255.5</v>
      </c>
      <c r="Y297" s="113">
        <v>1433.75</v>
      </c>
      <c r="Z297" s="113">
        <v>281.75</v>
      </c>
      <c r="AA297" s="107"/>
      <c r="AB297" s="107"/>
      <c r="AC297" s="107"/>
      <c r="AD297" s="108">
        <v>6823.5</v>
      </c>
      <c r="AE297" s="108">
        <v>2426</v>
      </c>
      <c r="AF297" s="110"/>
      <c r="AG297" s="110"/>
      <c r="AH297" s="110"/>
      <c r="AI297" s="110"/>
      <c r="AJ297" s="110">
        <f t="shared" si="31"/>
        <v>0</v>
      </c>
      <c r="AK297" s="97">
        <v>64517.5</v>
      </c>
      <c r="AL297" s="98">
        <f t="shared" si="29"/>
        <v>47.093409440944825</v>
      </c>
      <c r="AM297" s="198">
        <v>136999</v>
      </c>
      <c r="AN297" s="198">
        <v>136999</v>
      </c>
      <c r="AO297" s="70"/>
    </row>
    <row r="298" spans="1:41" x14ac:dyDescent="0.55000000000000004">
      <c r="A298" s="79">
        <f t="shared" si="30"/>
        <v>1977</v>
      </c>
      <c r="B298" s="97">
        <v>81138.381905353628</v>
      </c>
      <c r="C298" s="98">
        <f t="shared" si="32"/>
        <v>50.779406146567048</v>
      </c>
      <c r="D298" s="97">
        <v>81034.967322020297</v>
      </c>
      <c r="E298" s="98">
        <f t="shared" si="33"/>
        <v>50.71468546807624</v>
      </c>
      <c r="F298" s="97">
        <v>73575</v>
      </c>
      <c r="G298" s="99">
        <v>47.8</v>
      </c>
      <c r="H298" s="97">
        <v>81034.967322020297</v>
      </c>
      <c r="I298" s="98">
        <f t="shared" si="34"/>
        <v>50.71468546807624</v>
      </c>
      <c r="J298" s="98"/>
      <c r="K298" s="100">
        <v>69023.381905353628</v>
      </c>
      <c r="L298" s="100">
        <v>2010</v>
      </c>
      <c r="M298" s="100">
        <v>71033.381905353628</v>
      </c>
      <c r="N298" s="101">
        <f t="shared" si="35"/>
        <v>44.455322684937123</v>
      </c>
      <c r="O298" s="102">
        <v>28659.25</v>
      </c>
      <c r="P298" s="104">
        <v>31.75</v>
      </c>
      <c r="Q298" s="104">
        <v>12806.5</v>
      </c>
      <c r="R298" s="105">
        <v>86854.381905353628</v>
      </c>
      <c r="S298" s="105">
        <f t="shared" si="36"/>
        <v>54.35669076474386</v>
      </c>
      <c r="T298" s="106">
        <f t="shared" si="28"/>
        <v>0</v>
      </c>
      <c r="U298" s="107">
        <v>26073.75</v>
      </c>
      <c r="V298" s="107"/>
      <c r="W298" s="113">
        <v>491.25</v>
      </c>
      <c r="X298" s="113">
        <v>18250.75</v>
      </c>
      <c r="Y298" s="113">
        <v>1426.75</v>
      </c>
      <c r="Z298" s="113">
        <v>247.75</v>
      </c>
      <c r="AA298" s="107"/>
      <c r="AB298" s="107"/>
      <c r="AC298" s="107"/>
      <c r="AD298" s="108">
        <v>11373.25</v>
      </c>
      <c r="AE298" s="108">
        <v>10715</v>
      </c>
      <c r="AF298" s="110"/>
      <c r="AG298" s="110"/>
      <c r="AH298" s="110"/>
      <c r="AI298" s="110"/>
      <c r="AJ298" s="110">
        <f t="shared" si="31"/>
        <v>0</v>
      </c>
      <c r="AK298" s="97">
        <v>76176.5</v>
      </c>
      <c r="AL298" s="98">
        <f t="shared" si="29"/>
        <v>47.674076577422305</v>
      </c>
      <c r="AM298" s="198">
        <v>159786</v>
      </c>
      <c r="AN298" s="198">
        <v>159786</v>
      </c>
      <c r="AO298" s="70"/>
    </row>
    <row r="299" spans="1:41" x14ac:dyDescent="0.55000000000000004">
      <c r="A299" s="79">
        <f t="shared" si="30"/>
        <v>1978</v>
      </c>
      <c r="B299" s="97">
        <v>89270.580222177625</v>
      </c>
      <c r="C299" s="98">
        <f t="shared" si="32"/>
        <v>47.954200314881774</v>
      </c>
      <c r="D299" s="97">
        <v>89152.494805510971</v>
      </c>
      <c r="E299" s="98">
        <f t="shared" si="33"/>
        <v>47.890767415588357</v>
      </c>
      <c r="F299" s="97">
        <v>79541</v>
      </c>
      <c r="G299" s="99">
        <v>44.4</v>
      </c>
      <c r="H299" s="97">
        <v>89152.494805510971</v>
      </c>
      <c r="I299" s="98">
        <f t="shared" si="34"/>
        <v>47.890767415588357</v>
      </c>
      <c r="J299" s="98"/>
      <c r="K299" s="100">
        <v>77288.330222177625</v>
      </c>
      <c r="L299" s="100">
        <v>2941.25</v>
      </c>
      <c r="M299" s="100">
        <v>80229.580222177625</v>
      </c>
      <c r="N299" s="101">
        <f t="shared" si="35"/>
        <v>43.097573148711106</v>
      </c>
      <c r="O299" s="102">
        <v>30218.75</v>
      </c>
      <c r="P299" s="104">
        <v>45.5</v>
      </c>
      <c r="Q299" s="104">
        <v>13333.75</v>
      </c>
      <c r="R299" s="105">
        <v>97069.080222177625</v>
      </c>
      <c r="S299" s="105">
        <f t="shared" si="36"/>
        <v>52.143383696740194</v>
      </c>
      <c r="T299" s="106">
        <f t="shared" si="28"/>
        <v>0</v>
      </c>
      <c r="U299" s="107">
        <v>26920</v>
      </c>
      <c r="V299" s="107"/>
      <c r="W299" s="113">
        <v>594.5</v>
      </c>
      <c r="X299" s="113">
        <v>19349.75</v>
      </c>
      <c r="Y299" s="113">
        <v>1392.25</v>
      </c>
      <c r="Z299" s="113">
        <v>206.25</v>
      </c>
      <c r="AA299" s="107"/>
      <c r="AB299" s="107"/>
      <c r="AC299" s="107"/>
      <c r="AD299" s="108">
        <v>13175.75</v>
      </c>
      <c r="AE299" s="108">
        <v>7689</v>
      </c>
      <c r="AF299" s="110"/>
      <c r="AG299" s="110"/>
      <c r="AH299" s="110"/>
      <c r="AI299" s="110"/>
      <c r="AJ299" s="110">
        <f t="shared" si="31"/>
        <v>0</v>
      </c>
      <c r="AK299" s="97">
        <v>84958.75</v>
      </c>
      <c r="AL299" s="98">
        <f t="shared" si="29"/>
        <v>45.637979565745226</v>
      </c>
      <c r="AM299" s="198">
        <v>186158</v>
      </c>
      <c r="AN299" s="198">
        <v>186158</v>
      </c>
      <c r="AO299" s="70"/>
    </row>
    <row r="300" spans="1:41" x14ac:dyDescent="0.55000000000000004">
      <c r="A300" s="79">
        <f t="shared" si="30"/>
        <v>1979</v>
      </c>
      <c r="B300" s="97">
        <v>97994.509976711081</v>
      </c>
      <c r="C300" s="98">
        <f t="shared" si="32"/>
        <v>44.345219714233842</v>
      </c>
      <c r="D300" s="97">
        <v>97860.270393377752</v>
      </c>
      <c r="E300" s="98">
        <f t="shared" si="33"/>
        <v>44.284472598720136</v>
      </c>
      <c r="F300" s="97">
        <v>88605</v>
      </c>
      <c r="G300" s="99">
        <v>42.2</v>
      </c>
      <c r="H300" s="97">
        <v>97860.270393377752</v>
      </c>
      <c r="I300" s="98">
        <f t="shared" si="34"/>
        <v>44.284472598720136</v>
      </c>
      <c r="J300" s="98"/>
      <c r="K300" s="100">
        <v>84642.009976711095</v>
      </c>
      <c r="L300" s="100">
        <v>3879.5</v>
      </c>
      <c r="M300" s="100">
        <v>88521.509976711095</v>
      </c>
      <c r="N300" s="101">
        <f t="shared" si="35"/>
        <v>40.058425826976567</v>
      </c>
      <c r="O300" s="102">
        <v>32798.75</v>
      </c>
      <c r="P300" s="104">
        <v>50.75</v>
      </c>
      <c r="Q300" s="104">
        <v>14263.25</v>
      </c>
      <c r="R300" s="105">
        <v>107006.2599767111</v>
      </c>
      <c r="S300" s="105">
        <f t="shared" si="36"/>
        <v>48.423285249279843</v>
      </c>
      <c r="T300" s="106">
        <f t="shared" si="28"/>
        <v>0</v>
      </c>
      <c r="U300" s="107">
        <v>29287.5</v>
      </c>
      <c r="V300" s="107"/>
      <c r="W300" s="113">
        <v>814.75</v>
      </c>
      <c r="X300" s="113">
        <v>22084.5</v>
      </c>
      <c r="Y300" s="113">
        <v>1371.75</v>
      </c>
      <c r="Z300" s="113">
        <v>223.75</v>
      </c>
      <c r="AA300" s="107"/>
      <c r="AB300" s="107"/>
      <c r="AC300" s="107"/>
      <c r="AD300" s="108">
        <v>13804.5</v>
      </c>
      <c r="AE300" s="108">
        <v>10129</v>
      </c>
      <c r="AF300" s="110"/>
      <c r="AG300" s="110"/>
      <c r="AH300" s="110"/>
      <c r="AI300" s="110"/>
      <c r="AJ300" s="110">
        <f t="shared" si="31"/>
        <v>0</v>
      </c>
      <c r="AK300" s="97">
        <v>93206.75</v>
      </c>
      <c r="AL300" s="98">
        <f t="shared" si="29"/>
        <v>42.178626216733562</v>
      </c>
      <c r="AM300" s="198">
        <v>220981</v>
      </c>
      <c r="AN300" s="198">
        <v>220981</v>
      </c>
      <c r="AO300" s="70"/>
    </row>
    <row r="301" spans="1:41" x14ac:dyDescent="0.55000000000000004">
      <c r="A301" s="79">
        <f t="shared" si="30"/>
        <v>1980</v>
      </c>
      <c r="B301" s="97">
        <v>111648.73472907099</v>
      </c>
      <c r="C301" s="98">
        <f t="shared" si="32"/>
        <v>42.946776446925021</v>
      </c>
      <c r="D301" s="97">
        <v>111493.76597907099</v>
      </c>
      <c r="E301" s="98">
        <f t="shared" si="33"/>
        <v>42.887166203435392</v>
      </c>
      <c r="F301" s="97">
        <v>98192</v>
      </c>
      <c r="G301" s="99">
        <v>39.1</v>
      </c>
      <c r="H301" s="97">
        <v>111493.76597907099</v>
      </c>
      <c r="I301" s="98">
        <f t="shared" si="34"/>
        <v>42.887166203435392</v>
      </c>
      <c r="J301" s="98"/>
      <c r="K301" s="100">
        <v>99063.734729070988</v>
      </c>
      <c r="L301" s="100">
        <v>4141.5</v>
      </c>
      <c r="M301" s="100">
        <v>103205.23472907099</v>
      </c>
      <c r="N301" s="101">
        <f t="shared" si="35"/>
        <v>39.698901692145625</v>
      </c>
      <c r="O301" s="102">
        <v>35506</v>
      </c>
      <c r="P301" s="104">
        <v>54.75</v>
      </c>
      <c r="Q301" s="104">
        <v>15390.75</v>
      </c>
      <c r="R301" s="105">
        <v>123265.73472907099</v>
      </c>
      <c r="S301" s="105">
        <f t="shared" si="36"/>
        <v>47.415368976832319</v>
      </c>
      <c r="T301" s="106">
        <f t="shared" si="28"/>
        <v>0</v>
      </c>
      <c r="U301" s="107">
        <v>30965.25</v>
      </c>
      <c r="V301" s="107"/>
      <c r="W301" s="113">
        <v>1075</v>
      </c>
      <c r="X301" s="113">
        <v>24242.25</v>
      </c>
      <c r="Y301" s="113">
        <v>1369</v>
      </c>
      <c r="Z301" s="113">
        <v>254.25</v>
      </c>
      <c r="AA301" s="107"/>
      <c r="AB301" s="107"/>
      <c r="AC301" s="107"/>
      <c r="AD301" s="108">
        <v>15641.75</v>
      </c>
      <c r="AE301" s="108">
        <v>11487</v>
      </c>
      <c r="AF301" s="110"/>
      <c r="AG301" s="110"/>
      <c r="AH301" s="110"/>
      <c r="AI301" s="110"/>
      <c r="AJ301" s="110">
        <f t="shared" si="31"/>
        <v>0</v>
      </c>
      <c r="AK301" s="97">
        <v>108605.5</v>
      </c>
      <c r="AL301" s="98">
        <f t="shared" si="29"/>
        <v>41.776166480747776</v>
      </c>
      <c r="AM301" s="198">
        <v>259970</v>
      </c>
      <c r="AN301" s="198">
        <v>259970</v>
      </c>
      <c r="AO301" s="70"/>
    </row>
    <row r="302" spans="1:41" x14ac:dyDescent="0.55000000000000004">
      <c r="A302" s="79">
        <f t="shared" si="30"/>
        <v>1981</v>
      </c>
      <c r="B302" s="97">
        <v>123714.01924108813</v>
      </c>
      <c r="C302" s="98">
        <f t="shared" si="32"/>
        <v>42.633544434863921</v>
      </c>
      <c r="D302" s="97">
        <v>123539.58174108813</v>
      </c>
      <c r="E302" s="98">
        <f t="shared" si="33"/>
        <v>42.573430884653703</v>
      </c>
      <c r="F302" s="97">
        <v>113835</v>
      </c>
      <c r="G302" s="99">
        <v>40.4</v>
      </c>
      <c r="H302" s="97">
        <v>123539.58174108813</v>
      </c>
      <c r="I302" s="98">
        <f t="shared" si="34"/>
        <v>42.573430884653703</v>
      </c>
      <c r="J302" s="98"/>
      <c r="K302" s="100">
        <v>107075.26924108813</v>
      </c>
      <c r="L302" s="100">
        <v>4670.75</v>
      </c>
      <c r="M302" s="100">
        <v>111746.01924108813</v>
      </c>
      <c r="N302" s="101">
        <f t="shared" si="35"/>
        <v>38.509207816213426</v>
      </c>
      <c r="O302" s="102">
        <v>36184</v>
      </c>
      <c r="P302" s="104">
        <v>59.75</v>
      </c>
      <c r="Q302" s="104">
        <v>14722.75</v>
      </c>
      <c r="R302" s="105">
        <v>133147.51924108813</v>
      </c>
      <c r="S302" s="105">
        <f t="shared" si="36"/>
        <v>45.884457661137269</v>
      </c>
      <c r="T302" s="106">
        <f t="shared" si="28"/>
        <v>0</v>
      </c>
      <c r="U302" s="107">
        <v>31521.75</v>
      </c>
      <c r="V302" s="107"/>
      <c r="W302" s="113">
        <v>1209</v>
      </c>
      <c r="X302" s="113">
        <v>23929.25</v>
      </c>
      <c r="Y302" s="113">
        <v>1444</v>
      </c>
      <c r="Z302" s="113">
        <v>544</v>
      </c>
      <c r="AA302" s="107"/>
      <c r="AB302" s="107"/>
      <c r="AC302" s="107"/>
      <c r="AD302" s="108">
        <v>13829</v>
      </c>
      <c r="AE302" s="108">
        <v>12217</v>
      </c>
      <c r="AF302" s="110"/>
      <c r="AG302" s="110"/>
      <c r="AH302" s="110"/>
      <c r="AI302" s="110"/>
      <c r="AJ302" s="110">
        <f t="shared" si="31"/>
        <v>0</v>
      </c>
      <c r="AK302" s="97">
        <v>117051.5</v>
      </c>
      <c r="AL302" s="98">
        <f t="shared" si="29"/>
        <v>40.337549107450549</v>
      </c>
      <c r="AM302" s="198">
        <v>290180</v>
      </c>
      <c r="AN302" s="198">
        <v>290180</v>
      </c>
      <c r="AO302" s="70"/>
    </row>
    <row r="303" spans="1:41" x14ac:dyDescent="0.55000000000000004">
      <c r="A303" s="79">
        <f t="shared" si="30"/>
        <v>1982</v>
      </c>
      <c r="B303" s="97">
        <v>131700.01924108813</v>
      </c>
      <c r="C303" s="98">
        <f t="shared" si="32"/>
        <v>41.213181720090915</v>
      </c>
      <c r="D303" s="97">
        <v>131503.24840775481</v>
      </c>
      <c r="E303" s="98">
        <f t="shared" si="33"/>
        <v>41.151605782911027</v>
      </c>
      <c r="F303" s="97">
        <v>125199</v>
      </c>
      <c r="G303" s="99">
        <v>40.1</v>
      </c>
      <c r="H303" s="97">
        <v>131503.24840775481</v>
      </c>
      <c r="I303" s="98">
        <f t="shared" si="34"/>
        <v>41.151605782911027</v>
      </c>
      <c r="J303" s="98"/>
      <c r="K303" s="100">
        <v>116871.51924108813</v>
      </c>
      <c r="L303" s="100">
        <v>5117.75</v>
      </c>
      <c r="M303" s="100">
        <v>121989.26924108813</v>
      </c>
      <c r="N303" s="101">
        <f t="shared" si="35"/>
        <v>38.174374993299537</v>
      </c>
      <c r="O303" s="102">
        <v>36276.25</v>
      </c>
      <c r="P303" s="104">
        <v>70.75</v>
      </c>
      <c r="Q303" s="104">
        <v>16625.25</v>
      </c>
      <c r="R303" s="105">
        <v>141569.51924108813</v>
      </c>
      <c r="S303" s="105">
        <f t="shared" si="36"/>
        <v>44.301666439609747</v>
      </c>
      <c r="T303" s="106">
        <f t="shared" si="28"/>
        <v>0</v>
      </c>
      <c r="U303" s="107">
        <v>32223.25</v>
      </c>
      <c r="V303" s="107"/>
      <c r="W303" s="113">
        <v>1318.25</v>
      </c>
      <c r="X303" s="113">
        <v>24544.5</v>
      </c>
      <c r="Y303" s="113">
        <v>1246.25</v>
      </c>
      <c r="Z303" s="113">
        <v>678.5</v>
      </c>
      <c r="AA303" s="107"/>
      <c r="AB303" s="107"/>
      <c r="AC303" s="107"/>
      <c r="AD303" s="108">
        <v>14305.25</v>
      </c>
      <c r="AE303" s="108">
        <v>10508</v>
      </c>
      <c r="AF303" s="110"/>
      <c r="AG303" s="110"/>
      <c r="AH303" s="110"/>
      <c r="AI303" s="110"/>
      <c r="AJ303" s="110">
        <f t="shared" si="31"/>
        <v>0</v>
      </c>
      <c r="AK303" s="97">
        <v>125542.75</v>
      </c>
      <c r="AL303" s="98">
        <f t="shared" si="29"/>
        <v>39.286373678643628</v>
      </c>
      <c r="AM303" s="198">
        <v>319558</v>
      </c>
      <c r="AN303" s="198">
        <v>319558</v>
      </c>
      <c r="AO303" s="70"/>
    </row>
    <row r="304" spans="1:41" x14ac:dyDescent="0.55000000000000004">
      <c r="A304" s="79">
        <f t="shared" si="30"/>
        <v>1983</v>
      </c>
      <c r="B304" s="97">
        <v>141706.65779825489</v>
      </c>
      <c r="C304" s="98">
        <f t="shared" si="32"/>
        <v>40.332394413003357</v>
      </c>
      <c r="D304" s="97">
        <v>141497.74113158823</v>
      </c>
      <c r="E304" s="98">
        <f t="shared" si="33"/>
        <v>40.272932779157998</v>
      </c>
      <c r="F304" s="97">
        <v>132546</v>
      </c>
      <c r="G304" s="99">
        <v>38.700000000000003</v>
      </c>
      <c r="H304" s="97">
        <v>141497.74113158823</v>
      </c>
      <c r="I304" s="98">
        <f t="shared" si="34"/>
        <v>40.272932779157998</v>
      </c>
      <c r="J304" s="98"/>
      <c r="K304" s="100">
        <v>129767.65779825489</v>
      </c>
      <c r="L304" s="100">
        <v>5197.25</v>
      </c>
      <c r="M304" s="100">
        <v>134964.90779825489</v>
      </c>
      <c r="N304" s="101">
        <f t="shared" si="35"/>
        <v>38.413564879806827</v>
      </c>
      <c r="O304" s="102">
        <v>37806.5</v>
      </c>
      <c r="P304" s="104">
        <v>83</v>
      </c>
      <c r="Q304" s="104">
        <v>19896.25</v>
      </c>
      <c r="R304" s="105">
        <v>152792.15779825489</v>
      </c>
      <c r="S304" s="105">
        <f t="shared" si="36"/>
        <v>43.487537334388769</v>
      </c>
      <c r="T304" s="106">
        <f t="shared" si="28"/>
        <v>0</v>
      </c>
      <c r="U304" s="107">
        <v>33195.75</v>
      </c>
      <c r="V304" s="107"/>
      <c r="W304" s="113">
        <v>1724.25</v>
      </c>
      <c r="X304" s="113">
        <v>25371.75</v>
      </c>
      <c r="Y304" s="113">
        <v>1124</v>
      </c>
      <c r="Z304" s="113">
        <v>749</v>
      </c>
      <c r="AA304" s="107"/>
      <c r="AB304" s="107"/>
      <c r="AC304" s="107"/>
      <c r="AD304" s="108">
        <v>15312.25</v>
      </c>
      <c r="AE304" s="108">
        <v>12271</v>
      </c>
      <c r="AF304" s="110"/>
      <c r="AG304" s="110"/>
      <c r="AH304" s="110"/>
      <c r="AI304" s="110"/>
      <c r="AJ304" s="110">
        <f t="shared" si="31"/>
        <v>0</v>
      </c>
      <c r="AK304" s="97">
        <v>139144.75</v>
      </c>
      <c r="AL304" s="98">
        <f t="shared" si="29"/>
        <v>39.60322700919604</v>
      </c>
      <c r="AM304" s="198">
        <v>351347</v>
      </c>
      <c r="AN304" s="198">
        <v>351347</v>
      </c>
      <c r="AO304" s="70"/>
    </row>
    <row r="305" spans="1:41" x14ac:dyDescent="0.55000000000000004">
      <c r="A305" s="79">
        <f t="shared" si="30"/>
        <v>1984</v>
      </c>
      <c r="B305" s="97">
        <v>154286.45398397715</v>
      </c>
      <c r="C305" s="98">
        <f t="shared" si="32"/>
        <v>40.825162464007498</v>
      </c>
      <c r="D305" s="97">
        <v>154068.70398397715</v>
      </c>
      <c r="E305" s="98">
        <f t="shared" si="33"/>
        <v>40.76754444961292</v>
      </c>
      <c r="F305" s="97">
        <v>143604</v>
      </c>
      <c r="G305" s="99">
        <v>38.9</v>
      </c>
      <c r="H305" s="97">
        <v>154068.70398397715</v>
      </c>
      <c r="I305" s="98">
        <f t="shared" si="34"/>
        <v>40.76754444961292</v>
      </c>
      <c r="J305" s="98"/>
      <c r="K305" s="100">
        <v>141369.70398397715</v>
      </c>
      <c r="L305" s="100">
        <v>5460</v>
      </c>
      <c r="M305" s="100">
        <v>146829.70398397715</v>
      </c>
      <c r="N305" s="101">
        <f t="shared" si="35"/>
        <v>38.852059690933835</v>
      </c>
      <c r="O305" s="102">
        <v>40491.75</v>
      </c>
      <c r="P305" s="104">
        <v>93.5</v>
      </c>
      <c r="Q305" s="104">
        <v>23174.5</v>
      </c>
      <c r="R305" s="105">
        <v>164053.45398397715</v>
      </c>
      <c r="S305" s="105">
        <f t="shared" si="36"/>
        <v>43.409571862822062</v>
      </c>
      <c r="T305" s="106">
        <f t="shared" si="28"/>
        <v>0</v>
      </c>
      <c r="U305" s="107">
        <v>32032</v>
      </c>
      <c r="V305" s="107"/>
      <c r="W305" s="113">
        <v>1633.25</v>
      </c>
      <c r="X305" s="113">
        <v>23484.75</v>
      </c>
      <c r="Y305" s="113">
        <v>1031.5</v>
      </c>
      <c r="Z305" s="113">
        <v>864.75</v>
      </c>
      <c r="AA305" s="107"/>
      <c r="AB305" s="107"/>
      <c r="AC305" s="107"/>
      <c r="AD305" s="108">
        <v>14784.75</v>
      </c>
      <c r="AE305" s="108">
        <v>13553</v>
      </c>
      <c r="AF305" s="110"/>
      <c r="AG305" s="110"/>
      <c r="AH305" s="110"/>
      <c r="AI305" s="110"/>
      <c r="AJ305" s="110">
        <f t="shared" si="31"/>
        <v>0</v>
      </c>
      <c r="AK305" s="97">
        <v>154242.75</v>
      </c>
      <c r="AL305" s="98">
        <f t="shared" si="29"/>
        <v>40.813598116003384</v>
      </c>
      <c r="AM305" s="198">
        <v>377920</v>
      </c>
      <c r="AN305" s="198">
        <v>377920</v>
      </c>
      <c r="AO305" s="70"/>
    </row>
    <row r="306" spans="1:41" x14ac:dyDescent="0.55000000000000004">
      <c r="A306" s="79">
        <f t="shared" si="30"/>
        <v>1985</v>
      </c>
      <c r="B306" s="97">
        <v>161521.9884959943</v>
      </c>
      <c r="C306" s="98">
        <f t="shared" si="32"/>
        <v>38.955692664784095</v>
      </c>
      <c r="D306" s="97">
        <v>161262.2384959943</v>
      </c>
      <c r="E306" s="98">
        <f t="shared" si="33"/>
        <v>38.893046450086658</v>
      </c>
      <c r="F306" s="97">
        <v>157017</v>
      </c>
      <c r="G306" s="99">
        <v>38.700000000000003</v>
      </c>
      <c r="H306" s="97">
        <v>161262.2384959943</v>
      </c>
      <c r="I306" s="98">
        <f t="shared" si="34"/>
        <v>38.893046450086658</v>
      </c>
      <c r="J306" s="98"/>
      <c r="K306" s="100">
        <v>155693.2384959943</v>
      </c>
      <c r="L306" s="100">
        <v>5853.5</v>
      </c>
      <c r="M306" s="100">
        <v>161546.7384959943</v>
      </c>
      <c r="N306" s="101">
        <f t="shared" si="35"/>
        <v>38.961661842122929</v>
      </c>
      <c r="O306" s="102">
        <v>43035</v>
      </c>
      <c r="P306" s="104">
        <v>96</v>
      </c>
      <c r="Q306" s="104">
        <v>28243</v>
      </c>
      <c r="R306" s="105">
        <v>176242.7384959943</v>
      </c>
      <c r="S306" s="105">
        <f t="shared" si="36"/>
        <v>42.506026697536186</v>
      </c>
      <c r="T306" s="106">
        <f t="shared" si="28"/>
        <v>0</v>
      </c>
      <c r="U306" s="107">
        <v>30932</v>
      </c>
      <c r="V306" s="107"/>
      <c r="W306" s="113">
        <v>1695.25</v>
      </c>
      <c r="X306" s="113">
        <v>23577.5</v>
      </c>
      <c r="Y306" s="113">
        <v>854.5</v>
      </c>
      <c r="Z306" s="113">
        <v>977.25</v>
      </c>
      <c r="AA306" s="107"/>
      <c r="AB306" s="107"/>
      <c r="AC306" s="107"/>
      <c r="AD306" s="108">
        <v>18548.25</v>
      </c>
      <c r="AE306" s="108">
        <v>10753</v>
      </c>
      <c r="AF306" s="110"/>
      <c r="AG306" s="110"/>
      <c r="AH306" s="110"/>
      <c r="AI306" s="110"/>
      <c r="AJ306" s="110">
        <f t="shared" si="31"/>
        <v>0</v>
      </c>
      <c r="AK306" s="97">
        <v>168032.5</v>
      </c>
      <c r="AL306" s="98">
        <f t="shared" si="29"/>
        <v>40.525890553023174</v>
      </c>
      <c r="AM306" s="198">
        <v>414630</v>
      </c>
      <c r="AN306" s="198">
        <v>414630</v>
      </c>
      <c r="AO306" s="70"/>
    </row>
    <row r="307" spans="1:41" x14ac:dyDescent="0.55000000000000004">
      <c r="A307" s="79">
        <f t="shared" si="30"/>
        <v>1986</v>
      </c>
      <c r="B307" s="97">
        <v>167435</v>
      </c>
      <c r="C307" s="98">
        <f t="shared" si="32"/>
        <v>37.491043439319299</v>
      </c>
      <c r="D307" s="97">
        <v>167118.5</v>
      </c>
      <c r="E307" s="98">
        <f t="shared" si="33"/>
        <v>37.420174652933277</v>
      </c>
      <c r="F307" s="97">
        <v>162464</v>
      </c>
      <c r="G307" s="99">
        <v>37.1</v>
      </c>
      <c r="H307" s="97">
        <v>167118.5</v>
      </c>
      <c r="I307" s="98">
        <f t="shared" si="34"/>
        <v>37.420174652933277</v>
      </c>
      <c r="J307" s="98"/>
      <c r="K307" s="100">
        <v>169708.25</v>
      </c>
      <c r="L307" s="100">
        <v>6270.75</v>
      </c>
      <c r="M307" s="100">
        <v>175979</v>
      </c>
      <c r="N307" s="101">
        <f t="shared" si="35"/>
        <v>39.404164800716522</v>
      </c>
      <c r="O307" s="102">
        <v>46064</v>
      </c>
      <c r="P307" s="104">
        <v>97.5</v>
      </c>
      <c r="Q307" s="104">
        <v>34085.5</v>
      </c>
      <c r="R307" s="105">
        <v>187860</v>
      </c>
      <c r="S307" s="105">
        <f t="shared" si="36"/>
        <v>42.06448723690103</v>
      </c>
      <c r="T307" s="106">
        <f t="shared" si="28"/>
        <v>0</v>
      </c>
      <c r="U307" s="107">
        <v>28709.25</v>
      </c>
      <c r="V307" s="107"/>
      <c r="W307" s="113">
        <v>1320.75</v>
      </c>
      <c r="X307" s="113">
        <v>22511.25</v>
      </c>
      <c r="Y307" s="113">
        <v>541.5</v>
      </c>
      <c r="Z307" s="113">
        <v>908</v>
      </c>
      <c r="AA307" s="107"/>
      <c r="AB307" s="107"/>
      <c r="AC307" s="107"/>
      <c r="AD307" s="108">
        <v>23852.75</v>
      </c>
      <c r="AE307" s="108">
        <v>14776</v>
      </c>
      <c r="AF307" s="110"/>
      <c r="AG307" s="110"/>
      <c r="AH307" s="110"/>
      <c r="AI307" s="110"/>
      <c r="AJ307" s="110">
        <f t="shared" si="31"/>
        <v>0</v>
      </c>
      <c r="AK307" s="97">
        <v>182202.25</v>
      </c>
      <c r="AL307" s="98">
        <f t="shared" si="29"/>
        <v>40.797637707120465</v>
      </c>
      <c r="AM307" s="198">
        <v>446600</v>
      </c>
      <c r="AN307" s="198">
        <v>446600</v>
      </c>
      <c r="AO307" s="70"/>
    </row>
    <row r="308" spans="1:41" x14ac:dyDescent="0.55000000000000004">
      <c r="A308" s="79">
        <f t="shared" si="30"/>
        <v>1987</v>
      </c>
      <c r="B308" s="97">
        <v>168447.75</v>
      </c>
      <c r="C308" s="98">
        <f t="shared" si="32"/>
        <v>33.905937694365441</v>
      </c>
      <c r="D308" s="97">
        <v>168108.5</v>
      </c>
      <c r="E308" s="98">
        <f t="shared" si="33"/>
        <v>33.83765189439</v>
      </c>
      <c r="F308" s="97">
        <v>167753</v>
      </c>
      <c r="G308" s="99">
        <v>34.799999999999997</v>
      </c>
      <c r="H308" s="97">
        <v>168108.5</v>
      </c>
      <c r="I308" s="98">
        <f t="shared" si="34"/>
        <v>33.83765189439</v>
      </c>
      <c r="J308" s="98"/>
      <c r="K308" s="100">
        <v>181797</v>
      </c>
      <c r="L308" s="100">
        <v>6635.5</v>
      </c>
      <c r="M308" s="100">
        <v>188432.5</v>
      </c>
      <c r="N308" s="101">
        <f t="shared" si="35"/>
        <v>37.928560070369095</v>
      </c>
      <c r="O308" s="102">
        <v>48687</v>
      </c>
      <c r="P308" s="104">
        <v>114.5</v>
      </c>
      <c r="Q308" s="104">
        <v>38647.75</v>
      </c>
      <c r="R308" s="105">
        <v>198357.25</v>
      </c>
      <c r="S308" s="105">
        <f t="shared" si="36"/>
        <v>39.926259387410454</v>
      </c>
      <c r="T308" s="106">
        <f t="shared" si="28"/>
        <v>0</v>
      </c>
      <c r="U308" s="107">
        <v>27021.75</v>
      </c>
      <c r="V308" s="107"/>
      <c r="W308" s="113">
        <v>1547</v>
      </c>
      <c r="X308" s="113">
        <v>22153.75</v>
      </c>
      <c r="Y308" s="113">
        <v>331.75</v>
      </c>
      <c r="Z308" s="113">
        <v>942.75</v>
      </c>
      <c r="AA308" s="107"/>
      <c r="AB308" s="107"/>
      <c r="AC308" s="107"/>
      <c r="AD308" s="108">
        <v>31956</v>
      </c>
      <c r="AE308" s="108">
        <v>23490</v>
      </c>
      <c r="AF308" s="110"/>
      <c r="AG308" s="110"/>
      <c r="AH308" s="110"/>
      <c r="AI308" s="110"/>
      <c r="AJ308" s="110">
        <f t="shared" si="31"/>
        <v>0</v>
      </c>
      <c r="AK308" s="97">
        <v>194526</v>
      </c>
      <c r="AL308" s="98">
        <f t="shared" si="29"/>
        <v>39.155087770149095</v>
      </c>
      <c r="AM308" s="198">
        <v>496809</v>
      </c>
      <c r="AN308" s="198">
        <v>496809</v>
      </c>
      <c r="AO308" s="70"/>
    </row>
    <row r="309" spans="1:41" x14ac:dyDescent="0.55000000000000004">
      <c r="A309" s="79">
        <f t="shared" si="30"/>
        <v>1988</v>
      </c>
      <c r="B309" s="97">
        <v>158271.5</v>
      </c>
      <c r="C309" s="98">
        <f t="shared" si="32"/>
        <v>28.48233615208671</v>
      </c>
      <c r="D309" s="97">
        <v>157852.25</v>
      </c>
      <c r="E309" s="98">
        <f t="shared" si="33"/>
        <v>28.406888459787325</v>
      </c>
      <c r="F309" s="97">
        <v>167381</v>
      </c>
      <c r="G309" s="99">
        <v>31</v>
      </c>
      <c r="H309" s="97">
        <v>157852.25</v>
      </c>
      <c r="I309" s="98">
        <f t="shared" si="34"/>
        <v>28.406888459787325</v>
      </c>
      <c r="J309" s="98"/>
      <c r="K309" s="100">
        <v>181764.75</v>
      </c>
      <c r="L309" s="100">
        <v>6488</v>
      </c>
      <c r="M309" s="100">
        <v>188252.75</v>
      </c>
      <c r="N309" s="101">
        <f t="shared" si="35"/>
        <v>33.877723450240516</v>
      </c>
      <c r="O309" s="102">
        <v>51771.5</v>
      </c>
      <c r="P309" s="104">
        <v>140.25</v>
      </c>
      <c r="Q309" s="104">
        <v>43222.25</v>
      </c>
      <c r="R309" s="105">
        <v>196661.75</v>
      </c>
      <c r="S309" s="105">
        <f t="shared" si="36"/>
        <v>35.39099630544753</v>
      </c>
      <c r="T309" s="106">
        <f t="shared" si="28"/>
        <v>0</v>
      </c>
      <c r="U309" s="107">
        <v>23269</v>
      </c>
      <c r="V309" s="107"/>
      <c r="W309" s="113">
        <v>1983.25</v>
      </c>
      <c r="X309" s="113">
        <v>19494</v>
      </c>
      <c r="Y309" s="113">
        <v>258</v>
      </c>
      <c r="Z309" s="113">
        <v>961.25</v>
      </c>
      <c r="AA309" s="107"/>
      <c r="AB309" s="107"/>
      <c r="AC309" s="107"/>
      <c r="AD309" s="108">
        <v>38962.75</v>
      </c>
      <c r="AE309" s="108">
        <v>28587</v>
      </c>
      <c r="AF309" s="110"/>
      <c r="AG309" s="110"/>
      <c r="AH309" s="110"/>
      <c r="AI309" s="110"/>
      <c r="AJ309" s="110">
        <f t="shared" si="31"/>
        <v>0</v>
      </c>
      <c r="AK309" s="97">
        <v>197347.5</v>
      </c>
      <c r="AL309" s="98">
        <f t="shared" si="29"/>
        <v>35.514402995952729</v>
      </c>
      <c r="AM309" s="198">
        <v>555683</v>
      </c>
      <c r="AN309" s="198">
        <v>555683</v>
      </c>
      <c r="AO309" s="70"/>
    </row>
    <row r="310" spans="1:41" x14ac:dyDescent="0.55000000000000004">
      <c r="A310" s="79">
        <f t="shared" si="30"/>
        <v>1989</v>
      </c>
      <c r="B310" s="97">
        <v>153740</v>
      </c>
      <c r="C310" s="98">
        <f t="shared" si="32"/>
        <v>25.013382012947606</v>
      </c>
      <c r="D310" s="97">
        <v>153213.25</v>
      </c>
      <c r="E310" s="98">
        <f t="shared" si="33"/>
        <v>24.927680185346979</v>
      </c>
      <c r="F310" s="97">
        <v>153719</v>
      </c>
      <c r="G310" s="99">
        <v>25.6</v>
      </c>
      <c r="H310" s="97">
        <v>153213.25</v>
      </c>
      <c r="I310" s="98">
        <f t="shared" si="34"/>
        <v>24.927680185346979</v>
      </c>
      <c r="J310" s="98"/>
      <c r="K310" s="100">
        <v>175680.25</v>
      </c>
      <c r="L310" s="100">
        <v>6421.25</v>
      </c>
      <c r="M310" s="100">
        <v>182101.5</v>
      </c>
      <c r="N310" s="101">
        <f t="shared" si="35"/>
        <v>29.627776665999601</v>
      </c>
      <c r="O310" s="102">
        <v>53319.5</v>
      </c>
      <c r="P310" s="104">
        <v>172.5</v>
      </c>
      <c r="Q310" s="104">
        <v>46444</v>
      </c>
      <c r="R310" s="105">
        <v>188804.5</v>
      </c>
      <c r="S310" s="105">
        <f t="shared" si="36"/>
        <v>30.718349709012401</v>
      </c>
      <c r="T310" s="106">
        <f t="shared" si="28"/>
        <v>0</v>
      </c>
      <c r="U310" s="107">
        <v>16804.5</v>
      </c>
      <c r="V310" s="107"/>
      <c r="W310" s="113">
        <v>1934.25</v>
      </c>
      <c r="X310" s="113">
        <v>11732.5</v>
      </c>
      <c r="Y310" s="113">
        <v>88.75</v>
      </c>
      <c r="Z310" s="113">
        <v>855.75</v>
      </c>
      <c r="AA310" s="107"/>
      <c r="AB310" s="107"/>
      <c r="AC310" s="107"/>
      <c r="AD310" s="108">
        <v>37257.75</v>
      </c>
      <c r="AE310" s="108">
        <v>23966</v>
      </c>
      <c r="AF310" s="110"/>
      <c r="AG310" s="110"/>
      <c r="AH310" s="110"/>
      <c r="AI310" s="110"/>
      <c r="AJ310" s="110">
        <f t="shared" si="31"/>
        <v>0</v>
      </c>
      <c r="AK310" s="97">
        <v>194020.75</v>
      </c>
      <c r="AL310" s="98">
        <f t="shared" si="29"/>
        <v>31.567029648683519</v>
      </c>
      <c r="AM310" s="198">
        <v>614631</v>
      </c>
      <c r="AN310" s="198">
        <v>614631</v>
      </c>
      <c r="AO310" s="70"/>
    </row>
    <row r="311" spans="1:41" x14ac:dyDescent="0.55000000000000004">
      <c r="A311" s="79">
        <f t="shared" si="30"/>
        <v>1990</v>
      </c>
      <c r="B311" s="97">
        <v>152774.75</v>
      </c>
      <c r="C311" s="98">
        <f t="shared" si="32"/>
        <v>22.775109310268235</v>
      </c>
      <c r="D311" s="97">
        <v>152199.75</v>
      </c>
      <c r="E311" s="98">
        <f t="shared" si="33"/>
        <v>22.689390381889005</v>
      </c>
      <c r="F311" s="97">
        <v>151926</v>
      </c>
      <c r="G311" s="99">
        <v>23.1</v>
      </c>
      <c r="H311" s="97">
        <v>152199.75</v>
      </c>
      <c r="I311" s="98">
        <f t="shared" si="34"/>
        <v>22.689390381889005</v>
      </c>
      <c r="J311" s="98"/>
      <c r="K311" s="100">
        <v>175397</v>
      </c>
      <c r="L311" s="100">
        <v>5865.5</v>
      </c>
      <c r="M311" s="100">
        <v>181262.5</v>
      </c>
      <c r="N311" s="101">
        <f t="shared" si="35"/>
        <v>27.021960444068771</v>
      </c>
      <c r="O311" s="102">
        <v>55133.5</v>
      </c>
      <c r="P311" s="104">
        <v>100.75</v>
      </c>
      <c r="Q311" s="104">
        <v>48391.5</v>
      </c>
      <c r="R311" s="105">
        <v>187903.75</v>
      </c>
      <c r="S311" s="105">
        <f t="shared" si="36"/>
        <v>28.012014066848838</v>
      </c>
      <c r="T311" s="106">
        <f t="shared" si="28"/>
        <v>0</v>
      </c>
      <c r="U311" s="107">
        <v>11802.5</v>
      </c>
      <c r="V311" s="107"/>
      <c r="W311" s="113">
        <v>1643.75</v>
      </c>
      <c r="X311" s="113">
        <v>8992.5</v>
      </c>
      <c r="Y311" s="113">
        <v>28.5</v>
      </c>
      <c r="Z311" s="113">
        <v>1340</v>
      </c>
      <c r="AA311" s="107"/>
      <c r="AB311" s="107"/>
      <c r="AC311" s="107"/>
      <c r="AD311" s="108">
        <v>34926.75</v>
      </c>
      <c r="AE311" s="108">
        <v>19935</v>
      </c>
      <c r="AF311" s="110"/>
      <c r="AG311" s="110"/>
      <c r="AH311" s="110"/>
      <c r="AI311" s="110"/>
      <c r="AJ311" s="110">
        <f t="shared" si="31"/>
        <v>0</v>
      </c>
      <c r="AK311" s="97">
        <v>197277.75</v>
      </c>
      <c r="AL311" s="98">
        <f t="shared" si="29"/>
        <v>29.409456214026001</v>
      </c>
      <c r="AM311" s="198">
        <v>670797</v>
      </c>
      <c r="AN311" s="198">
        <v>670797</v>
      </c>
      <c r="AO311" s="70"/>
    </row>
    <row r="312" spans="1:41" x14ac:dyDescent="0.55000000000000004">
      <c r="A312" s="79">
        <f t="shared" si="30"/>
        <v>1991</v>
      </c>
      <c r="B312" s="97">
        <v>163458.75</v>
      </c>
      <c r="C312" s="98">
        <f t="shared" si="32"/>
        <v>23.156602217928157</v>
      </c>
      <c r="D312" s="97">
        <v>162813</v>
      </c>
      <c r="E312" s="98">
        <f t="shared" si="33"/>
        <v>23.065121181383912</v>
      </c>
      <c r="F312" s="97">
        <v>151047</v>
      </c>
      <c r="G312" s="99">
        <v>21.7</v>
      </c>
      <c r="H312" s="97">
        <v>162813</v>
      </c>
      <c r="I312" s="98">
        <f t="shared" si="34"/>
        <v>23.065121181383912</v>
      </c>
      <c r="J312" s="98"/>
      <c r="K312" s="100">
        <v>187994.5</v>
      </c>
      <c r="L312" s="100">
        <v>5890.5</v>
      </c>
      <c r="M312" s="100">
        <v>193885</v>
      </c>
      <c r="N312" s="101">
        <f t="shared" si="35"/>
        <v>27.466977577052319</v>
      </c>
      <c r="O312" s="102">
        <v>55878.5</v>
      </c>
      <c r="P312" s="104">
        <v>88.25</v>
      </c>
      <c r="Q312" s="104">
        <v>49083.25</v>
      </c>
      <c r="R312" s="105">
        <v>200592</v>
      </c>
      <c r="S312" s="105">
        <f t="shared" si="36"/>
        <v>28.417133693354714</v>
      </c>
      <c r="T312" s="106">
        <f t="shared" si="28"/>
        <v>0</v>
      </c>
      <c r="U312" s="107">
        <v>11549.75</v>
      </c>
      <c r="V312" s="107"/>
      <c r="W312" s="113">
        <v>1402</v>
      </c>
      <c r="X312" s="113">
        <v>9945.25</v>
      </c>
      <c r="Y312" s="113">
        <v>28.25</v>
      </c>
      <c r="Z312" s="113">
        <v>1490.5</v>
      </c>
      <c r="AA312" s="107"/>
      <c r="AB312" s="107"/>
      <c r="AC312" s="107"/>
      <c r="AD312" s="108">
        <v>35817</v>
      </c>
      <c r="AE312" s="108">
        <v>23625</v>
      </c>
      <c r="AF312" s="110"/>
      <c r="AG312" s="110"/>
      <c r="AH312" s="110"/>
      <c r="AI312" s="110"/>
      <c r="AJ312" s="110">
        <f t="shared" si="31"/>
        <v>0</v>
      </c>
      <c r="AK312" s="97">
        <v>210751.75</v>
      </c>
      <c r="AL312" s="98">
        <f t="shared" si="29"/>
        <v>29.856428251667413</v>
      </c>
      <c r="AM312" s="198">
        <v>705884</v>
      </c>
      <c r="AN312" s="198">
        <v>705884</v>
      </c>
      <c r="AO312" s="70"/>
    </row>
    <row r="313" spans="1:41" x14ac:dyDescent="0.55000000000000004">
      <c r="A313" s="79">
        <f t="shared" si="30"/>
        <v>1992</v>
      </c>
      <c r="B313" s="97">
        <v>194030.5</v>
      </c>
      <c r="C313" s="98">
        <f t="shared" si="32"/>
        <v>26.547735998270564</v>
      </c>
      <c r="D313" s="97">
        <v>193318.5</v>
      </c>
      <c r="E313" s="98">
        <f t="shared" si="33"/>
        <v>26.450318385932459</v>
      </c>
      <c r="F313" s="97">
        <v>165750</v>
      </c>
      <c r="G313" s="99">
        <v>22.9</v>
      </c>
      <c r="H313" s="97">
        <v>193318.5</v>
      </c>
      <c r="I313" s="98">
        <f t="shared" si="34"/>
        <v>26.450318385932459</v>
      </c>
      <c r="J313" s="98"/>
      <c r="K313" s="100">
        <v>223782</v>
      </c>
      <c r="L313" s="100">
        <v>5679.75</v>
      </c>
      <c r="M313" s="100">
        <v>229461.75</v>
      </c>
      <c r="N313" s="101">
        <f t="shared" si="35"/>
        <v>31.395527820116737</v>
      </c>
      <c r="O313" s="102">
        <v>51716</v>
      </c>
      <c r="P313" s="104">
        <v>84</v>
      </c>
      <c r="Q313" s="104">
        <v>43438.5</v>
      </c>
      <c r="R313" s="105">
        <v>237655.25</v>
      </c>
      <c r="S313" s="105">
        <f t="shared" si="36"/>
        <v>32.516582885695755</v>
      </c>
      <c r="T313" s="106">
        <f t="shared" si="28"/>
        <v>0</v>
      </c>
      <c r="U313" s="107">
        <v>15347.5</v>
      </c>
      <c r="V313" s="107"/>
      <c r="W313" s="113">
        <v>2299.75</v>
      </c>
      <c r="X313" s="113">
        <v>13998.5</v>
      </c>
      <c r="Y313" s="113">
        <v>15.5</v>
      </c>
      <c r="Z313" s="113">
        <v>1559.5</v>
      </c>
      <c r="AA313" s="107"/>
      <c r="AB313" s="107"/>
      <c r="AC313" s="107"/>
      <c r="AD313" s="108">
        <v>41099</v>
      </c>
      <c r="AE313" s="108">
        <v>27494</v>
      </c>
      <c r="AF313" s="110"/>
      <c r="AG313" s="110"/>
      <c r="AH313" s="110"/>
      <c r="AI313" s="110"/>
      <c r="AJ313" s="110">
        <f t="shared" si="31"/>
        <v>0</v>
      </c>
      <c r="AK313" s="97">
        <v>240534.25</v>
      </c>
      <c r="AL313" s="98">
        <f t="shared" si="29"/>
        <v>32.910494832214582</v>
      </c>
      <c r="AM313" s="198">
        <v>730874</v>
      </c>
      <c r="AN313" s="198">
        <v>730874</v>
      </c>
      <c r="AO313" s="70"/>
    </row>
    <row r="314" spans="1:41" x14ac:dyDescent="0.55000000000000004">
      <c r="A314" s="79">
        <f t="shared" si="30"/>
        <v>1993</v>
      </c>
      <c r="B314" s="97">
        <v>238473</v>
      </c>
      <c r="C314" s="98">
        <f t="shared" si="32"/>
        <v>30.976352689792233</v>
      </c>
      <c r="D314" s="97">
        <v>237792.5</v>
      </c>
      <c r="E314" s="98">
        <f t="shared" si="33"/>
        <v>30.887959420929917</v>
      </c>
      <c r="F314" s="97">
        <v>201884</v>
      </c>
      <c r="G314" s="99">
        <v>26.7</v>
      </c>
      <c r="H314" s="97">
        <v>237792.5</v>
      </c>
      <c r="I314" s="98">
        <f t="shared" si="34"/>
        <v>30.887959420929917</v>
      </c>
      <c r="J314" s="98"/>
      <c r="K314" s="100">
        <v>271432.75</v>
      </c>
      <c r="L314" s="100">
        <v>5340.75</v>
      </c>
      <c r="M314" s="100">
        <v>276773.5</v>
      </c>
      <c r="N314" s="101">
        <f t="shared" si="35"/>
        <v>35.951380454760958</v>
      </c>
      <c r="O314" s="102">
        <v>50652</v>
      </c>
      <c r="P314" s="104">
        <v>113.25</v>
      </c>
      <c r="Q314" s="104">
        <v>41114.5</v>
      </c>
      <c r="R314" s="105">
        <v>286197.75</v>
      </c>
      <c r="S314" s="105">
        <f t="shared" si="36"/>
        <v>37.175539549655454</v>
      </c>
      <c r="T314" s="106">
        <f t="shared" si="28"/>
        <v>0</v>
      </c>
      <c r="U314" s="107">
        <v>22380.25</v>
      </c>
      <c r="V314" s="107"/>
      <c r="W314" s="113">
        <v>2794.75</v>
      </c>
      <c r="X314" s="113">
        <v>21020</v>
      </c>
      <c r="Y314" s="113">
        <v>54.5</v>
      </c>
      <c r="Z314" s="113">
        <v>1611.25</v>
      </c>
      <c r="AA314" s="107"/>
      <c r="AB314" s="107"/>
      <c r="AC314" s="107"/>
      <c r="AD314" s="108">
        <v>44624.5</v>
      </c>
      <c r="AE314" s="108">
        <v>29043</v>
      </c>
      <c r="AF314" s="110"/>
      <c r="AG314" s="110"/>
      <c r="AH314" s="110"/>
      <c r="AI314" s="110"/>
      <c r="AJ314" s="110">
        <f t="shared" si="31"/>
        <v>0</v>
      </c>
      <c r="AK314" s="97">
        <v>292761.75</v>
      </c>
      <c r="AL314" s="98">
        <f t="shared" si="29"/>
        <v>38.028167641958554</v>
      </c>
      <c r="AM314" s="198">
        <v>769855</v>
      </c>
      <c r="AN314" s="198">
        <v>769855</v>
      </c>
      <c r="AO314" s="70"/>
    </row>
    <row r="315" spans="1:41" x14ac:dyDescent="0.55000000000000004">
      <c r="A315" s="79">
        <f t="shared" si="30"/>
        <v>1994</v>
      </c>
      <c r="B315" s="97">
        <v>280376.25</v>
      </c>
      <c r="C315" s="98">
        <f t="shared" si="32"/>
        <v>34.580454468089307</v>
      </c>
      <c r="D315" s="97">
        <v>279826</v>
      </c>
      <c r="E315" s="98">
        <f t="shared" si="33"/>
        <v>34.512588894343075</v>
      </c>
      <c r="F315" s="97">
        <v>249104</v>
      </c>
      <c r="G315" s="99">
        <v>31.2</v>
      </c>
      <c r="H315" s="97">
        <v>279826</v>
      </c>
      <c r="I315" s="98">
        <f t="shared" si="34"/>
        <v>34.512588894343075</v>
      </c>
      <c r="J315" s="98"/>
      <c r="K315" s="100">
        <v>313713.25</v>
      </c>
      <c r="L315" s="100">
        <v>6168</v>
      </c>
      <c r="M315" s="100">
        <v>319881.25</v>
      </c>
      <c r="N315" s="101">
        <f t="shared" si="35"/>
        <v>39.45283882219158</v>
      </c>
      <c r="O315" s="102">
        <v>50663</v>
      </c>
      <c r="P315" s="104">
        <v>142.75</v>
      </c>
      <c r="Q315" s="104">
        <v>40774.5</v>
      </c>
      <c r="R315" s="105">
        <v>329627</v>
      </c>
      <c r="S315" s="105">
        <f t="shared" si="36"/>
        <v>40.65483957700723</v>
      </c>
      <c r="T315" s="106">
        <f t="shared" si="28"/>
        <v>0</v>
      </c>
      <c r="U315" s="107">
        <v>26716.5</v>
      </c>
      <c r="V315" s="107"/>
      <c r="W315" s="113">
        <v>3340.75</v>
      </c>
      <c r="X315" s="113">
        <v>25447</v>
      </c>
      <c r="Y315" s="113">
        <v>19.5</v>
      </c>
      <c r="Z315" s="113">
        <v>1594.5</v>
      </c>
      <c r="AA315" s="107"/>
      <c r="AB315" s="107"/>
      <c r="AC315" s="107"/>
      <c r="AD315" s="108">
        <v>45565.5</v>
      </c>
      <c r="AE315" s="108">
        <v>28059</v>
      </c>
      <c r="AF315" s="110"/>
      <c r="AG315" s="110"/>
      <c r="AH315" s="110"/>
      <c r="AI315" s="110"/>
      <c r="AJ315" s="110">
        <f t="shared" si="31"/>
        <v>0</v>
      </c>
      <c r="AK315" s="97">
        <v>338979.5</v>
      </c>
      <c r="AL315" s="98">
        <f t="shared" si="29"/>
        <v>41.808338492884751</v>
      </c>
      <c r="AM315" s="198">
        <v>810794</v>
      </c>
      <c r="AN315" s="198">
        <v>810794</v>
      </c>
      <c r="AO315" s="70"/>
    </row>
    <row r="316" spans="1:41" x14ac:dyDescent="0.55000000000000004">
      <c r="A316" s="79">
        <f t="shared" si="30"/>
        <v>1995</v>
      </c>
      <c r="B316" s="97">
        <v>314437</v>
      </c>
      <c r="C316" s="98">
        <f t="shared" si="32"/>
        <v>36.912466469838996</v>
      </c>
      <c r="D316" s="97">
        <v>313792.25</v>
      </c>
      <c r="E316" s="98">
        <f t="shared" si="33"/>
        <v>36.836777817560709</v>
      </c>
      <c r="F316" s="97">
        <v>289498</v>
      </c>
      <c r="G316" s="99">
        <v>34.6</v>
      </c>
      <c r="H316" s="97">
        <v>313792.25</v>
      </c>
      <c r="I316" s="98">
        <f t="shared" si="34"/>
        <v>36.836777817560709</v>
      </c>
      <c r="J316" s="98"/>
      <c r="K316" s="100">
        <v>351807</v>
      </c>
      <c r="L316" s="100">
        <v>6607.5</v>
      </c>
      <c r="M316" s="100">
        <v>358414.5</v>
      </c>
      <c r="N316" s="101">
        <f t="shared" si="35"/>
        <v>42.075084082198053</v>
      </c>
      <c r="O316" s="102">
        <v>50862.75</v>
      </c>
      <c r="P316" s="104">
        <v>152</v>
      </c>
      <c r="Q316" s="104">
        <v>41126.25</v>
      </c>
      <c r="R316" s="105">
        <v>367999</v>
      </c>
      <c r="S316" s="105">
        <f t="shared" si="36"/>
        <v>43.200230088807238</v>
      </c>
      <c r="T316" s="106">
        <f t="shared" si="28"/>
        <v>0</v>
      </c>
      <c r="U316" s="107">
        <v>27242.5</v>
      </c>
      <c r="V316" s="107"/>
      <c r="W316" s="113">
        <v>5168</v>
      </c>
      <c r="X316" s="113">
        <v>26054.75</v>
      </c>
      <c r="Y316" s="113">
        <v>0.75</v>
      </c>
      <c r="Z316" s="113">
        <v>1064</v>
      </c>
      <c r="AA316" s="107"/>
      <c r="AB316" s="107"/>
      <c r="AC316" s="107"/>
      <c r="AD316" s="108">
        <v>48517</v>
      </c>
      <c r="AE316" s="108">
        <v>31761</v>
      </c>
      <c r="AF316" s="110"/>
      <c r="AG316" s="110"/>
      <c r="AH316" s="110"/>
      <c r="AI316" s="110"/>
      <c r="AJ316" s="110">
        <f t="shared" si="31"/>
        <v>0</v>
      </c>
      <c r="AK316" s="97">
        <v>380762.5</v>
      </c>
      <c r="AL316" s="98">
        <f t="shared" si="29"/>
        <v>44.698566053683479</v>
      </c>
      <c r="AM316" s="198">
        <v>851845</v>
      </c>
      <c r="AN316" s="198">
        <v>851845</v>
      </c>
      <c r="AO316" s="70"/>
    </row>
    <row r="317" spans="1:41" x14ac:dyDescent="0.55000000000000004">
      <c r="A317" s="79">
        <f t="shared" si="30"/>
        <v>1996</v>
      </c>
      <c r="B317" s="111">
        <v>348569.75</v>
      </c>
      <c r="C317" s="114">
        <f t="shared" si="32"/>
        <v>38.304662783120307</v>
      </c>
      <c r="D317" s="111">
        <v>347801.25</v>
      </c>
      <c r="E317" s="114">
        <f t="shared" si="33"/>
        <v>38.220211584045153</v>
      </c>
      <c r="F317" s="111">
        <v>321375</v>
      </c>
      <c r="G317" s="115">
        <v>36.1</v>
      </c>
      <c r="H317" s="111">
        <v>347801.25</v>
      </c>
      <c r="I317" s="114">
        <f t="shared" si="34"/>
        <v>38.220211584045153</v>
      </c>
      <c r="J317" s="114"/>
      <c r="K317" s="116">
        <v>379273.75</v>
      </c>
      <c r="L317" s="116">
        <v>12359</v>
      </c>
      <c r="M317" s="116">
        <v>391632.75</v>
      </c>
      <c r="N317" s="117">
        <f t="shared" si="35"/>
        <v>43.036896987119682</v>
      </c>
      <c r="O317" s="118">
        <v>51644.5</v>
      </c>
      <c r="P317" s="119">
        <v>154.5</v>
      </c>
      <c r="Q317" s="119">
        <v>42327.25</v>
      </c>
      <c r="R317" s="120">
        <v>400795.5</v>
      </c>
      <c r="S317" s="120">
        <f t="shared" si="36"/>
        <v>44.043800336925671</v>
      </c>
      <c r="T317" s="121">
        <f>R317-M317-O317+P317+Q317</f>
        <v>0</v>
      </c>
      <c r="U317" s="122">
        <v>19416</v>
      </c>
      <c r="V317" s="122"/>
      <c r="W317" s="123">
        <v>4936.5448390741894</v>
      </c>
      <c r="X317" s="123">
        <v>18577.235664567452</v>
      </c>
      <c r="Y317" s="123">
        <v>0.75</v>
      </c>
      <c r="Z317" s="123">
        <v>1488.469496358359</v>
      </c>
      <c r="AA317" s="122"/>
      <c r="AB317" s="122"/>
      <c r="AC317" s="122"/>
      <c r="AD317" s="124">
        <v>46638.75</v>
      </c>
      <c r="AE317" s="124">
        <v>27329</v>
      </c>
      <c r="AF317" s="125"/>
      <c r="AG317" s="125"/>
      <c r="AH317" s="125"/>
      <c r="AI317" s="125"/>
      <c r="AJ317" s="125">
        <f t="shared" si="31"/>
        <v>0</v>
      </c>
      <c r="AK317" s="97">
        <v>412664.5</v>
      </c>
      <c r="AL317" s="98">
        <f t="shared" si="29"/>
        <v>45.348096084255594</v>
      </c>
      <c r="AM317" s="198">
        <v>909993</v>
      </c>
      <c r="AN317" s="198">
        <v>909993</v>
      </c>
      <c r="AO317" s="70"/>
    </row>
    <row r="318" spans="1:41" x14ac:dyDescent="0.55000000000000004">
      <c r="A318" s="79">
        <f t="shared" si="30"/>
        <v>1997</v>
      </c>
      <c r="B318" s="97">
        <v>365873</v>
      </c>
      <c r="C318" s="98">
        <f t="shared" si="32"/>
        <v>38.37540184916169</v>
      </c>
      <c r="D318" s="97">
        <v>365025</v>
      </c>
      <c r="E318" s="98">
        <f t="shared" si="33"/>
        <v>38.286457486587544</v>
      </c>
      <c r="F318" s="97">
        <v>356482</v>
      </c>
      <c r="G318" s="99">
        <v>36.700000000000003</v>
      </c>
      <c r="H318" s="97">
        <v>365025</v>
      </c>
      <c r="I318" s="98">
        <f t="shared" si="34"/>
        <v>38.286457486587544</v>
      </c>
      <c r="J318" s="98"/>
      <c r="K318" s="80"/>
      <c r="L318" s="100"/>
      <c r="M318" s="80">
        <v>412874</v>
      </c>
      <c r="N318" s="101">
        <f t="shared" si="35"/>
        <v>43.305206077165529</v>
      </c>
      <c r="O318" s="102">
        <v>53039</v>
      </c>
      <c r="P318" s="237">
        <f t="shared" ref="P318:P345" si="37">M318+O318-R318</f>
        <v>45156</v>
      </c>
      <c r="Q318" s="237"/>
      <c r="R318" s="105">
        <v>420757</v>
      </c>
      <c r="S318" s="105">
        <f t="shared" si="36"/>
        <v>44.132032032556992</v>
      </c>
      <c r="T318" s="106">
        <f t="shared" si="28"/>
        <v>0</v>
      </c>
      <c r="U318" s="107">
        <v>16205</v>
      </c>
      <c r="V318" s="107"/>
      <c r="W318" s="113"/>
      <c r="X318" s="113"/>
      <c r="Y318" s="113"/>
      <c r="Z318" s="113"/>
      <c r="AA318" s="84">
        <v>4854</v>
      </c>
      <c r="AB318" s="84">
        <v>21579</v>
      </c>
      <c r="AC318" s="84">
        <v>1317</v>
      </c>
      <c r="AD318" s="108">
        <f>AE318+AF318+AG318+AH318+AI318</f>
        <v>43339</v>
      </c>
      <c r="AE318" s="108">
        <v>22849</v>
      </c>
      <c r="AF318" s="108">
        <v>11174</v>
      </c>
      <c r="AG318" s="108">
        <v>2775</v>
      </c>
      <c r="AH318" s="85">
        <v>3324</v>
      </c>
      <c r="AI318" s="85">
        <v>3217</v>
      </c>
      <c r="AJ318" s="110">
        <f>R318+U318+V318-AA318-AB318-AC318-AD318-B318</f>
        <v>0</v>
      </c>
      <c r="AK318" s="97">
        <v>419424.75</v>
      </c>
      <c r="AL318" s="98">
        <f t="shared" si="29"/>
        <v>43.992296033689776</v>
      </c>
      <c r="AM318" s="198">
        <v>953405</v>
      </c>
      <c r="AN318" s="198">
        <v>953405</v>
      </c>
      <c r="AO318" s="70"/>
    </row>
    <row r="319" spans="1:41" x14ac:dyDescent="0.55000000000000004">
      <c r="A319" s="79">
        <f t="shared" si="30"/>
        <v>1998</v>
      </c>
      <c r="B319" s="97">
        <v>365172</v>
      </c>
      <c r="C319" s="98">
        <f t="shared" ref="C319:C345" si="38">100*B319/$AM319</f>
        <v>36.572021460168791</v>
      </c>
      <c r="D319" s="97">
        <v>364275</v>
      </c>
      <c r="E319" s="98">
        <f t="shared" ref="E319:E345" si="39">100*D319/$AM319</f>
        <v>36.482186798010218</v>
      </c>
      <c r="F319" s="97">
        <v>360359</v>
      </c>
      <c r="G319" s="99">
        <v>36.6</v>
      </c>
      <c r="H319" s="97">
        <v>364275</v>
      </c>
      <c r="I319" s="98">
        <f t="shared" ref="I319:I345" si="40">100*H319/$AM319</f>
        <v>36.482186798010218</v>
      </c>
      <c r="J319" s="98"/>
      <c r="K319" s="100"/>
      <c r="L319" s="101"/>
      <c r="M319" s="80">
        <v>413184</v>
      </c>
      <c r="N319" s="101">
        <f t="shared" ref="N319:N345" si="41">100*M319/$AM319</f>
        <v>41.380429263465935</v>
      </c>
      <c r="O319" s="102">
        <v>52039</v>
      </c>
      <c r="P319" s="237">
        <f t="shared" si="37"/>
        <v>46157</v>
      </c>
      <c r="Q319" s="237"/>
      <c r="R319" s="105">
        <v>419066</v>
      </c>
      <c r="S319" s="105">
        <f t="shared" ref="S319:S345" si="42">100*R319/$AM319</f>
        <v>41.969512298936102</v>
      </c>
      <c r="T319" s="106">
        <f t="shared" si="28"/>
        <v>0</v>
      </c>
      <c r="U319" s="107">
        <v>14156</v>
      </c>
      <c r="V319" s="107"/>
      <c r="W319" s="113"/>
      <c r="X319" s="113"/>
      <c r="Y319" s="113"/>
      <c r="Z319" s="113"/>
      <c r="AA319" s="84">
        <v>4978</v>
      </c>
      <c r="AB319" s="84">
        <v>17332</v>
      </c>
      <c r="AC319" s="84">
        <v>730</v>
      </c>
      <c r="AD319" s="108">
        <f t="shared" ref="AD319:AD345" si="43">AE319+AF319+AG319+AH319+AI319</f>
        <v>45010</v>
      </c>
      <c r="AE319" s="108">
        <v>23347</v>
      </c>
      <c r="AF319" s="85">
        <v>11050</v>
      </c>
      <c r="AG319" s="85">
        <v>2132</v>
      </c>
      <c r="AH319" s="85">
        <v>3547</v>
      </c>
      <c r="AI319" s="85">
        <v>4934</v>
      </c>
      <c r="AJ319" s="110">
        <f t="shared" ref="AJ319:AJ345" si="44">R319+U319+V319-AA319-AB319-AC319-AD319-B319</f>
        <v>0</v>
      </c>
      <c r="AK319" s="97">
        <v>419246.5</v>
      </c>
      <c r="AL319" s="98">
        <f t="shared" si="29"/>
        <v>41.987589396505363</v>
      </c>
      <c r="AM319" s="198">
        <v>998501</v>
      </c>
      <c r="AN319" s="198">
        <v>998501</v>
      </c>
      <c r="AO319" s="70"/>
    </row>
    <row r="320" spans="1:41" x14ac:dyDescent="0.55000000000000004">
      <c r="A320" s="79">
        <f t="shared" si="30"/>
        <v>1999</v>
      </c>
      <c r="B320" s="97">
        <v>369259</v>
      </c>
      <c r="C320" s="98">
        <f t="shared" si="38"/>
        <v>35.395131358986546</v>
      </c>
      <c r="D320" s="97">
        <v>368283</v>
      </c>
      <c r="E320" s="98">
        <f t="shared" si="39"/>
        <v>35.301577381408833</v>
      </c>
      <c r="F320" s="97">
        <v>363073</v>
      </c>
      <c r="G320" s="99">
        <v>35.1</v>
      </c>
      <c r="H320" s="97">
        <v>368283</v>
      </c>
      <c r="I320" s="98">
        <f t="shared" si="40"/>
        <v>35.301577381408833</v>
      </c>
      <c r="J320" s="98"/>
      <c r="K320" s="100"/>
      <c r="L320" s="101"/>
      <c r="M320" s="80">
        <v>417129</v>
      </c>
      <c r="N320" s="101">
        <f t="shared" si="41"/>
        <v>39.98368556661503</v>
      </c>
      <c r="O320" s="102">
        <v>52515</v>
      </c>
      <c r="P320" s="237">
        <f t="shared" si="37"/>
        <v>48070</v>
      </c>
      <c r="Q320" s="237"/>
      <c r="R320" s="105">
        <v>421574</v>
      </c>
      <c r="S320" s="105">
        <f t="shared" si="42"/>
        <v>40.409758753431589</v>
      </c>
      <c r="T320" s="106">
        <f t="shared" ref="T320:T345" si="45">R320-M320-O320+P320+Q320</f>
        <v>0</v>
      </c>
      <c r="U320" s="107">
        <v>8009</v>
      </c>
      <c r="V320" s="107"/>
      <c r="W320" s="113"/>
      <c r="X320" s="113"/>
      <c r="Y320" s="113"/>
      <c r="Z320" s="113"/>
      <c r="AA320" s="84">
        <v>5625</v>
      </c>
      <c r="AB320" s="84">
        <v>11100</v>
      </c>
      <c r="AC320" s="84">
        <v>793</v>
      </c>
      <c r="AD320" s="108">
        <f t="shared" si="43"/>
        <v>42806</v>
      </c>
      <c r="AE320" s="108">
        <v>22183</v>
      </c>
      <c r="AF320" s="85">
        <v>10797</v>
      </c>
      <c r="AG320" s="85">
        <v>1885</v>
      </c>
      <c r="AH320" s="85">
        <v>3945</v>
      </c>
      <c r="AI320" s="85">
        <v>3996</v>
      </c>
      <c r="AJ320" s="110">
        <f t="shared" si="44"/>
        <v>0</v>
      </c>
      <c r="AK320" s="97">
        <v>426915.75</v>
      </c>
      <c r="AL320" s="98">
        <f t="shared" si="29"/>
        <v>40.921789449871937</v>
      </c>
      <c r="AM320" s="198">
        <v>1043248</v>
      </c>
      <c r="AN320" s="198">
        <v>1043248</v>
      </c>
      <c r="AO320" s="70"/>
    </row>
    <row r="321" spans="1:41" x14ac:dyDescent="0.55000000000000004">
      <c r="A321" s="79">
        <f t="shared" si="30"/>
        <v>2000</v>
      </c>
      <c r="B321" s="97">
        <v>334503</v>
      </c>
      <c r="C321" s="98">
        <f t="shared" si="38"/>
        <v>30.388588891957497</v>
      </c>
      <c r="D321" s="97">
        <v>333319</v>
      </c>
      <c r="E321" s="98">
        <f t="shared" si="39"/>
        <v>30.281026062182946</v>
      </c>
      <c r="F321" s="97">
        <v>353318</v>
      </c>
      <c r="G321" s="99">
        <v>32.5</v>
      </c>
      <c r="H321" s="97">
        <v>333319</v>
      </c>
      <c r="I321" s="98">
        <f t="shared" si="40"/>
        <v>30.281026062182946</v>
      </c>
      <c r="J321" s="98"/>
      <c r="K321" s="100"/>
      <c r="L321" s="101"/>
      <c r="M321" s="80">
        <v>410931</v>
      </c>
      <c r="N321" s="101">
        <f t="shared" si="41"/>
        <v>37.331842231492651</v>
      </c>
      <c r="O321" s="102">
        <v>53110</v>
      </c>
      <c r="P321" s="237">
        <f t="shared" si="37"/>
        <v>49215</v>
      </c>
      <c r="Q321" s="237"/>
      <c r="R321" s="105">
        <v>414826</v>
      </c>
      <c r="S321" s="105">
        <f t="shared" si="42"/>
        <v>37.685691236536478</v>
      </c>
      <c r="T321" s="106">
        <f t="shared" si="45"/>
        <v>0</v>
      </c>
      <c r="U321" s="107">
        <v>7722</v>
      </c>
      <c r="V321" s="107"/>
      <c r="W321" s="113"/>
      <c r="X321" s="113"/>
      <c r="Y321" s="113"/>
      <c r="Z321" s="113"/>
      <c r="AA321" s="84">
        <v>5483</v>
      </c>
      <c r="AB321" s="84">
        <v>9701</v>
      </c>
      <c r="AC321" s="84">
        <v>612</v>
      </c>
      <c r="AD321" s="108">
        <f t="shared" si="43"/>
        <v>72249</v>
      </c>
      <c r="AE321" s="108">
        <v>32227</v>
      </c>
      <c r="AF321" s="85">
        <v>11458</v>
      </c>
      <c r="AG321" s="85">
        <v>21597</v>
      </c>
      <c r="AH321" s="85">
        <v>3830</v>
      </c>
      <c r="AI321" s="85">
        <v>3137</v>
      </c>
      <c r="AJ321" s="110">
        <f t="shared" si="44"/>
        <v>0</v>
      </c>
      <c r="AK321" s="97">
        <v>432227.25</v>
      </c>
      <c r="AL321" s="98">
        <f t="shared" si="29"/>
        <v>39.266542327427068</v>
      </c>
      <c r="AM321" s="198">
        <v>1100752</v>
      </c>
      <c r="AN321" s="198">
        <v>1100752</v>
      </c>
      <c r="AO321" s="70"/>
    </row>
    <row r="322" spans="1:41" x14ac:dyDescent="0.55000000000000004">
      <c r="A322" s="79">
        <f t="shared" si="30"/>
        <v>2001</v>
      </c>
      <c r="B322" s="97">
        <v>336784</v>
      </c>
      <c r="C322" s="98">
        <f t="shared" si="38"/>
        <v>29.384322091202172</v>
      </c>
      <c r="D322" s="97">
        <v>335547</v>
      </c>
      <c r="E322" s="98">
        <f t="shared" si="39"/>
        <v>29.276394142051331</v>
      </c>
      <c r="F322" s="97">
        <v>321966</v>
      </c>
      <c r="G322" s="99">
        <v>28.3</v>
      </c>
      <c r="H322" s="97">
        <v>335547</v>
      </c>
      <c r="I322" s="98">
        <f t="shared" si="40"/>
        <v>29.276394142051331</v>
      </c>
      <c r="J322" s="98"/>
      <c r="K322" s="100"/>
      <c r="L322" s="101"/>
      <c r="M322" s="80">
        <v>396729</v>
      </c>
      <c r="N322" s="101">
        <f t="shared" si="41"/>
        <v>34.614508762056829</v>
      </c>
      <c r="O322" s="102">
        <v>53108</v>
      </c>
      <c r="P322" s="237">
        <f t="shared" si="37"/>
        <v>49174</v>
      </c>
      <c r="Q322" s="237"/>
      <c r="R322" s="105">
        <v>400663</v>
      </c>
      <c r="S322" s="105">
        <f t="shared" si="42"/>
        <v>34.957749305273815</v>
      </c>
      <c r="T322" s="106">
        <f t="shared" si="45"/>
        <v>0</v>
      </c>
      <c r="U322" s="107">
        <v>8076</v>
      </c>
      <c r="V322" s="107"/>
      <c r="W322" s="113"/>
      <c r="X322" s="113"/>
      <c r="Y322" s="113"/>
      <c r="Z322" s="113"/>
      <c r="AA322" s="84">
        <v>5150</v>
      </c>
      <c r="AB322" s="84">
        <v>8763</v>
      </c>
      <c r="AC322" s="84">
        <v>650</v>
      </c>
      <c r="AD322" s="108">
        <f t="shared" si="43"/>
        <v>57392</v>
      </c>
      <c r="AE322" s="108">
        <v>27775</v>
      </c>
      <c r="AF322" s="85">
        <v>12206</v>
      </c>
      <c r="AG322" s="85">
        <v>10601</v>
      </c>
      <c r="AH322" s="85">
        <v>3496</v>
      </c>
      <c r="AI322" s="85">
        <v>3314</v>
      </c>
      <c r="AJ322" s="110">
        <f t="shared" si="44"/>
        <v>0</v>
      </c>
      <c r="AK322" s="97">
        <v>442593.25</v>
      </c>
      <c r="AL322" s="98">
        <f t="shared" si="29"/>
        <v>38.616153419972342</v>
      </c>
      <c r="AM322" s="198">
        <v>1146135</v>
      </c>
      <c r="AN322" s="198">
        <v>1146135</v>
      </c>
      <c r="AO322" s="70"/>
    </row>
    <row r="323" spans="1:41" x14ac:dyDescent="0.55000000000000004">
      <c r="A323" s="79">
        <f t="shared" si="30"/>
        <v>2002</v>
      </c>
      <c r="B323" s="97">
        <v>369803</v>
      </c>
      <c r="C323" s="98">
        <f t="shared" si="38"/>
        <v>31.038349424519424</v>
      </c>
      <c r="D323" s="97">
        <v>368682</v>
      </c>
      <c r="E323" s="98">
        <f t="shared" si="39"/>
        <v>30.94426151905385</v>
      </c>
      <c r="F323" s="97">
        <v>330604</v>
      </c>
      <c r="G323" s="99">
        <v>28.1</v>
      </c>
      <c r="H323" s="97">
        <v>368682</v>
      </c>
      <c r="I323" s="98">
        <f t="shared" si="40"/>
        <v>30.94426151905385</v>
      </c>
      <c r="J323" s="98"/>
      <c r="K323" s="100"/>
      <c r="L323" s="101"/>
      <c r="M323" s="80">
        <v>417025</v>
      </c>
      <c r="N323" s="101">
        <f t="shared" si="41"/>
        <v>35.001791950741918</v>
      </c>
      <c r="O323" s="102">
        <v>52521</v>
      </c>
      <c r="P323" s="237">
        <f t="shared" si="37"/>
        <v>47366</v>
      </c>
      <c r="Q323" s="237"/>
      <c r="R323" s="105">
        <v>422180</v>
      </c>
      <c r="S323" s="105">
        <f t="shared" si="42"/>
        <v>35.434462024493072</v>
      </c>
      <c r="T323" s="106">
        <f t="shared" si="45"/>
        <v>0</v>
      </c>
      <c r="U323" s="107">
        <v>20657</v>
      </c>
      <c r="V323" s="107"/>
      <c r="W323" s="113"/>
      <c r="X323" s="113"/>
      <c r="Y323" s="113"/>
      <c r="Z323" s="113"/>
      <c r="AA323" s="84">
        <v>4570</v>
      </c>
      <c r="AB323" s="84">
        <v>12203</v>
      </c>
      <c r="AC323" s="84">
        <v>575</v>
      </c>
      <c r="AD323" s="108">
        <f t="shared" si="43"/>
        <v>55686</v>
      </c>
      <c r="AE323" s="108">
        <v>26565</v>
      </c>
      <c r="AF323" s="85">
        <v>13885</v>
      </c>
      <c r="AG323" s="85">
        <v>8603</v>
      </c>
      <c r="AH323" s="85">
        <v>3159</v>
      </c>
      <c r="AI323" s="85">
        <v>3474</v>
      </c>
      <c r="AJ323" s="110">
        <f t="shared" si="44"/>
        <v>0</v>
      </c>
      <c r="AK323" s="97">
        <v>452941.5</v>
      </c>
      <c r="AL323" s="98">
        <f t="shared" si="29"/>
        <v>38.016339904938484</v>
      </c>
      <c r="AM323" s="198">
        <v>1191439</v>
      </c>
      <c r="AN323" s="198">
        <v>1191439</v>
      </c>
      <c r="AO323" s="70"/>
    </row>
    <row r="324" spans="1:41" x14ac:dyDescent="0.55000000000000004">
      <c r="A324" s="79">
        <f t="shared" si="30"/>
        <v>2003</v>
      </c>
      <c r="B324" s="97">
        <v>405918</v>
      </c>
      <c r="C324" s="98">
        <f t="shared" si="38"/>
        <v>32.258367015434693</v>
      </c>
      <c r="D324" s="97">
        <v>404640</v>
      </c>
      <c r="E324" s="98">
        <f t="shared" si="39"/>
        <v>32.15680415533555</v>
      </c>
      <c r="F324" s="97">
        <v>369207</v>
      </c>
      <c r="G324" s="99">
        <v>29.8</v>
      </c>
      <c r="H324" s="97">
        <v>404640</v>
      </c>
      <c r="I324" s="98">
        <f t="shared" si="40"/>
        <v>32.15680415533555</v>
      </c>
      <c r="J324" s="98"/>
      <c r="K324" s="100"/>
      <c r="L324" s="101"/>
      <c r="M324" s="80">
        <v>455219</v>
      </c>
      <c r="N324" s="101">
        <f t="shared" si="41"/>
        <v>36.176325204595919</v>
      </c>
      <c r="O324" s="102">
        <v>50330</v>
      </c>
      <c r="P324" s="237">
        <f t="shared" si="37"/>
        <v>42939</v>
      </c>
      <c r="Q324" s="237"/>
      <c r="R324" s="105">
        <v>462610</v>
      </c>
      <c r="S324" s="105">
        <f t="shared" si="42"/>
        <v>36.763689131820328</v>
      </c>
      <c r="T324" s="106">
        <f t="shared" si="45"/>
        <v>0</v>
      </c>
      <c r="U324" s="107">
        <v>13655</v>
      </c>
      <c r="V324" s="107"/>
      <c r="W324" s="113"/>
      <c r="X324" s="113"/>
      <c r="Y324" s="113"/>
      <c r="Z324" s="113"/>
      <c r="AA324" s="84">
        <v>5041</v>
      </c>
      <c r="AB324" s="84">
        <v>9849</v>
      </c>
      <c r="AC324" s="84">
        <v>584</v>
      </c>
      <c r="AD324" s="108">
        <f t="shared" si="43"/>
        <v>54873</v>
      </c>
      <c r="AE324" s="108">
        <v>25711</v>
      </c>
      <c r="AF324" s="85">
        <v>15630</v>
      </c>
      <c r="AG324" s="85">
        <v>6508</v>
      </c>
      <c r="AH324" s="85">
        <v>3431</v>
      </c>
      <c r="AI324" s="85">
        <v>3593</v>
      </c>
      <c r="AJ324" s="110">
        <f t="shared" si="44"/>
        <v>0</v>
      </c>
      <c r="AK324" s="97">
        <v>491389</v>
      </c>
      <c r="AL324" s="98">
        <f t="shared" si="29"/>
        <v>39.050760767808868</v>
      </c>
      <c r="AM324" s="198">
        <v>1258334</v>
      </c>
      <c r="AN324" s="198">
        <v>1258334</v>
      </c>
      <c r="AO324" s="70"/>
    </row>
    <row r="325" spans="1:41" x14ac:dyDescent="0.55000000000000004">
      <c r="A325" s="79">
        <f t="shared" si="30"/>
        <v>2004</v>
      </c>
      <c r="B325" s="97">
        <v>465228</v>
      </c>
      <c r="C325" s="98">
        <f t="shared" si="38"/>
        <v>35.174276842398932</v>
      </c>
      <c r="D325" s="97">
        <v>463797</v>
      </c>
      <c r="E325" s="98">
        <f t="shared" si="39"/>
        <v>35.066083891498572</v>
      </c>
      <c r="F325" s="97">
        <v>404544</v>
      </c>
      <c r="G325" s="99">
        <v>30.9</v>
      </c>
      <c r="H325" s="97">
        <v>463797</v>
      </c>
      <c r="I325" s="98">
        <f t="shared" si="40"/>
        <v>35.066083891498572</v>
      </c>
      <c r="J325" s="98"/>
      <c r="K325" s="100"/>
      <c r="L325" s="101"/>
      <c r="M325" s="80">
        <v>516475</v>
      </c>
      <c r="N325" s="101">
        <f t="shared" si="41"/>
        <v>39.04888491702561</v>
      </c>
      <c r="O325" s="102">
        <v>53354</v>
      </c>
      <c r="P325" s="237">
        <f t="shared" si="37"/>
        <v>43399</v>
      </c>
      <c r="Q325" s="237"/>
      <c r="R325" s="105">
        <v>526430</v>
      </c>
      <c r="S325" s="105">
        <f t="shared" si="42"/>
        <v>39.801547968187798</v>
      </c>
      <c r="T325" s="106">
        <f t="shared" si="45"/>
        <v>0</v>
      </c>
      <c r="U325" s="107">
        <v>14183</v>
      </c>
      <c r="V325" s="107"/>
      <c r="W325" s="113"/>
      <c r="X325" s="113"/>
      <c r="Y325" s="113"/>
      <c r="Z325" s="113"/>
      <c r="AA325" s="84">
        <v>5772</v>
      </c>
      <c r="AB325" s="84">
        <v>9568</v>
      </c>
      <c r="AC325" s="84">
        <v>548</v>
      </c>
      <c r="AD325" s="108">
        <f t="shared" si="43"/>
        <v>59497</v>
      </c>
      <c r="AE325" s="108">
        <v>25768</v>
      </c>
      <c r="AF325" s="85">
        <v>21102</v>
      </c>
      <c r="AG325" s="85">
        <v>4704</v>
      </c>
      <c r="AH325" s="85">
        <v>3862</v>
      </c>
      <c r="AI325" s="85">
        <v>4061</v>
      </c>
      <c r="AJ325" s="110">
        <f t="shared" si="44"/>
        <v>0</v>
      </c>
      <c r="AK325" s="97">
        <v>523780.25</v>
      </c>
      <c r="AL325" s="98">
        <f t="shared" si="29"/>
        <v>39.601209553339274</v>
      </c>
      <c r="AM325" s="198">
        <v>1322637</v>
      </c>
      <c r="AN325" s="198">
        <v>1322637</v>
      </c>
      <c r="AO325" s="70"/>
    </row>
    <row r="326" spans="1:41" x14ac:dyDescent="0.55000000000000004">
      <c r="A326" s="79">
        <f t="shared" si="30"/>
        <v>2005</v>
      </c>
      <c r="B326" s="97">
        <v>505557</v>
      </c>
      <c r="C326" s="98">
        <f t="shared" si="38"/>
        <v>36.143511094556636</v>
      </c>
      <c r="D326" s="97">
        <v>503529</v>
      </c>
      <c r="E326" s="98">
        <f t="shared" si="39"/>
        <v>35.998524395727898</v>
      </c>
      <c r="F326" s="97">
        <v>460879</v>
      </c>
      <c r="G326" s="99">
        <v>33.5</v>
      </c>
      <c r="H326" s="97">
        <v>503529</v>
      </c>
      <c r="I326" s="98">
        <f t="shared" si="40"/>
        <v>35.998524395727898</v>
      </c>
      <c r="J326" s="98"/>
      <c r="K326" s="100"/>
      <c r="L326" s="101"/>
      <c r="M326" s="80">
        <v>561750</v>
      </c>
      <c r="N326" s="101">
        <f t="shared" si="41"/>
        <v>40.160886620830468</v>
      </c>
      <c r="O326" s="102">
        <v>57645</v>
      </c>
      <c r="P326" s="237">
        <f t="shared" si="37"/>
        <v>45902</v>
      </c>
      <c r="Q326" s="237"/>
      <c r="R326" s="105">
        <v>573493</v>
      </c>
      <c r="S326" s="105">
        <f t="shared" si="42"/>
        <v>41.000422520409309</v>
      </c>
      <c r="T326" s="106">
        <f t="shared" si="45"/>
        <v>0</v>
      </c>
      <c r="U326" s="107">
        <v>15468</v>
      </c>
      <c r="V326" s="107"/>
      <c r="W326" s="113"/>
      <c r="X326" s="113"/>
      <c r="Y326" s="113"/>
      <c r="Z326" s="113"/>
      <c r="AA326" s="84">
        <v>6742</v>
      </c>
      <c r="AB326" s="84">
        <v>9377</v>
      </c>
      <c r="AC326" s="84">
        <v>919</v>
      </c>
      <c r="AD326" s="108">
        <f t="shared" si="43"/>
        <v>66366</v>
      </c>
      <c r="AE326" s="108">
        <v>27550</v>
      </c>
      <c r="AF326" s="85">
        <v>21978</v>
      </c>
      <c r="AG326" s="85">
        <v>5266</v>
      </c>
      <c r="AH326" s="85">
        <v>4568</v>
      </c>
      <c r="AI326" s="85">
        <v>7004</v>
      </c>
      <c r="AJ326" s="110">
        <f t="shared" si="44"/>
        <v>0</v>
      </c>
      <c r="AK326" s="97">
        <v>557941</v>
      </c>
      <c r="AL326" s="98">
        <f t="shared" si="29"/>
        <v>39.888571859568799</v>
      </c>
      <c r="AM326" s="198">
        <v>1398749</v>
      </c>
      <c r="AN326" s="198">
        <v>1398749</v>
      </c>
      <c r="AO326" s="70"/>
    </row>
    <row r="327" spans="1:41" x14ac:dyDescent="0.55000000000000004">
      <c r="A327" s="79">
        <f t="shared" si="30"/>
        <v>2006</v>
      </c>
      <c r="B327" s="97">
        <v>541041</v>
      </c>
      <c r="C327" s="98">
        <f t="shared" si="38"/>
        <v>36.754553890592497</v>
      </c>
      <c r="D327" s="97">
        <v>538996</v>
      </c>
      <c r="E327" s="98">
        <f t="shared" si="39"/>
        <v>36.615630846486297</v>
      </c>
      <c r="F327" s="97">
        <v>499426</v>
      </c>
      <c r="G327" s="99">
        <v>34.299999999999997</v>
      </c>
      <c r="H327" s="97">
        <v>538996</v>
      </c>
      <c r="I327" s="98">
        <f t="shared" si="40"/>
        <v>36.615630846486297</v>
      </c>
      <c r="J327" s="98"/>
      <c r="K327" s="100"/>
      <c r="L327" s="101"/>
      <c r="M327" s="80">
        <v>605271</v>
      </c>
      <c r="N327" s="101">
        <f t="shared" si="41"/>
        <v>41.117892337018475</v>
      </c>
      <c r="O327" s="102">
        <v>61507</v>
      </c>
      <c r="P327" s="237">
        <f t="shared" si="37"/>
        <v>47664</v>
      </c>
      <c r="Q327" s="237"/>
      <c r="R327" s="105">
        <v>619114</v>
      </c>
      <c r="S327" s="105">
        <f t="shared" si="42"/>
        <v>42.05828925611975</v>
      </c>
      <c r="T327" s="106">
        <f t="shared" si="45"/>
        <v>0</v>
      </c>
      <c r="U327" s="107">
        <v>15587</v>
      </c>
      <c r="V327" s="107"/>
      <c r="W327" s="113"/>
      <c r="X327" s="113"/>
      <c r="Y327" s="113"/>
      <c r="Z327" s="113"/>
      <c r="AA327" s="84">
        <v>7707</v>
      </c>
      <c r="AB327" s="84">
        <v>6727</v>
      </c>
      <c r="AC327" s="84">
        <v>1176</v>
      </c>
      <c r="AD327" s="108">
        <f t="shared" si="43"/>
        <v>78050</v>
      </c>
      <c r="AE327" s="108">
        <v>27083</v>
      </c>
      <c r="AF327" s="85">
        <v>27770</v>
      </c>
      <c r="AG327" s="85">
        <v>9620</v>
      </c>
      <c r="AH327" s="85">
        <v>5063</v>
      </c>
      <c r="AI327" s="85">
        <v>8514</v>
      </c>
      <c r="AJ327" s="110">
        <f t="shared" si="44"/>
        <v>0</v>
      </c>
      <c r="AK327" s="97">
        <v>593404</v>
      </c>
      <c r="AL327" s="98">
        <f t="shared" si="29"/>
        <v>40.311731083029109</v>
      </c>
      <c r="AM327" s="198">
        <v>1472038</v>
      </c>
      <c r="AN327" s="198">
        <v>1472038</v>
      </c>
      <c r="AO327" s="70"/>
    </row>
    <row r="328" spans="1:41" x14ac:dyDescent="0.55000000000000004">
      <c r="A328" s="79">
        <f t="shared" si="30"/>
        <v>2007</v>
      </c>
      <c r="B328" s="97">
        <v>576674</v>
      </c>
      <c r="C328" s="98">
        <f t="shared" si="38"/>
        <v>37.333949659369807</v>
      </c>
      <c r="D328" s="97">
        <v>574713</v>
      </c>
      <c r="E328" s="98">
        <f t="shared" si="39"/>
        <v>37.206994264671891</v>
      </c>
      <c r="F328" s="97">
        <v>535156</v>
      </c>
      <c r="G328" s="99">
        <v>35.1</v>
      </c>
      <c r="H328" s="97">
        <v>674565</v>
      </c>
      <c r="I328" s="98">
        <f t="shared" si="40"/>
        <v>43.671425713614269</v>
      </c>
      <c r="J328" s="98"/>
      <c r="K328" s="100"/>
      <c r="L328" s="101"/>
      <c r="M328" s="80">
        <v>651753</v>
      </c>
      <c r="N328" s="101">
        <f t="shared" si="41"/>
        <v>42.194573870754098</v>
      </c>
      <c r="O328" s="102">
        <v>63939</v>
      </c>
      <c r="P328" s="237">
        <f t="shared" si="37"/>
        <v>48812</v>
      </c>
      <c r="Q328" s="237"/>
      <c r="R328" s="105">
        <v>666880</v>
      </c>
      <c r="S328" s="105">
        <f t="shared" si="42"/>
        <v>43.173897815473801</v>
      </c>
      <c r="T328" s="106">
        <f t="shared" si="45"/>
        <v>0</v>
      </c>
      <c r="U328" s="107">
        <v>17077</v>
      </c>
      <c r="V328" s="107"/>
      <c r="W328" s="113"/>
      <c r="X328" s="113"/>
      <c r="Y328" s="113"/>
      <c r="Z328" s="113"/>
      <c r="AA328" s="84">
        <v>7647</v>
      </c>
      <c r="AB328" s="84">
        <v>7320</v>
      </c>
      <c r="AC328" s="84">
        <v>1523</v>
      </c>
      <c r="AD328" s="108">
        <f t="shared" si="43"/>
        <v>90793</v>
      </c>
      <c r="AE328" s="108">
        <v>28490</v>
      </c>
      <c r="AF328" s="85">
        <v>33127</v>
      </c>
      <c r="AG328" s="85">
        <v>17078</v>
      </c>
      <c r="AH328" s="85">
        <v>5021</v>
      </c>
      <c r="AI328" s="85">
        <v>7077</v>
      </c>
      <c r="AJ328" s="110">
        <f t="shared" si="44"/>
        <v>0</v>
      </c>
      <c r="AK328" s="97">
        <v>646290.75</v>
      </c>
      <c r="AL328" s="98">
        <f t="shared" si="29"/>
        <v>41.840947096308064</v>
      </c>
      <c r="AM328" s="198">
        <v>1544637</v>
      </c>
      <c r="AN328" s="198">
        <v>1544637</v>
      </c>
      <c r="AO328" s="70"/>
    </row>
    <row r="329" spans="1:41" x14ac:dyDescent="0.55000000000000004">
      <c r="A329" s="79">
        <f t="shared" si="30"/>
        <v>2008</v>
      </c>
      <c r="B329" s="97">
        <v>752803</v>
      </c>
      <c r="C329" s="98">
        <f t="shared" si="38"/>
        <v>47.239144076305223</v>
      </c>
      <c r="D329" s="97">
        <v>749855</v>
      </c>
      <c r="E329" s="98">
        <f t="shared" si="39"/>
        <v>47.054154116465867</v>
      </c>
      <c r="F329" s="97">
        <v>567206</v>
      </c>
      <c r="G329" s="99">
        <v>35.6</v>
      </c>
      <c r="H329" s="97">
        <v>2214804</v>
      </c>
      <c r="I329" s="98">
        <f t="shared" si="40"/>
        <v>138.98117469879517</v>
      </c>
      <c r="J329" s="98"/>
      <c r="K329" s="100"/>
      <c r="L329" s="101"/>
      <c r="M329" s="80">
        <v>795924</v>
      </c>
      <c r="N329" s="101">
        <f t="shared" si="41"/>
        <v>49.945030120481931</v>
      </c>
      <c r="O329" s="102">
        <v>68120</v>
      </c>
      <c r="P329" s="237">
        <f t="shared" si="37"/>
        <v>54059</v>
      </c>
      <c r="Q329" s="237"/>
      <c r="R329" s="105">
        <v>809985</v>
      </c>
      <c r="S329" s="105">
        <f t="shared" si="42"/>
        <v>50.827371987951807</v>
      </c>
      <c r="T329" s="106">
        <f t="shared" si="45"/>
        <v>0</v>
      </c>
      <c r="U329" s="107">
        <v>64002</v>
      </c>
      <c r="V329" s="107"/>
      <c r="W329" s="113"/>
      <c r="X329" s="113"/>
      <c r="Y329" s="113"/>
      <c r="Z329" s="113"/>
      <c r="AA329" s="84">
        <v>7054</v>
      </c>
      <c r="AB329" s="84">
        <v>7882</v>
      </c>
      <c r="AC329" s="84">
        <v>2014</v>
      </c>
      <c r="AD329" s="108">
        <f t="shared" si="43"/>
        <v>104234</v>
      </c>
      <c r="AE329" s="108">
        <v>33784</v>
      </c>
      <c r="AF329" s="85">
        <v>31173</v>
      </c>
      <c r="AG329" s="85">
        <v>27551</v>
      </c>
      <c r="AH329" s="85">
        <v>4571</v>
      </c>
      <c r="AI329" s="85">
        <v>7155</v>
      </c>
      <c r="AJ329" s="110">
        <f t="shared" si="44"/>
        <v>0</v>
      </c>
      <c r="AK329" s="97">
        <v>1009062.75</v>
      </c>
      <c r="AL329" s="98">
        <f t="shared" si="29"/>
        <v>63.319700677710841</v>
      </c>
      <c r="AM329" s="198">
        <v>1593600</v>
      </c>
      <c r="AN329" s="198">
        <v>1593600</v>
      </c>
      <c r="AO329" s="70"/>
    </row>
    <row r="330" spans="1:41" x14ac:dyDescent="0.55000000000000004">
      <c r="A330" s="79">
        <f t="shared" si="30"/>
        <v>2009</v>
      </c>
      <c r="B330" s="97">
        <v>944142</v>
      </c>
      <c r="C330" s="98">
        <f t="shared" si="38"/>
        <v>60.959502893203911</v>
      </c>
      <c r="D330" s="97">
        <v>958558</v>
      </c>
      <c r="E330" s="98">
        <f t="shared" si="39"/>
        <v>61.890286815228805</v>
      </c>
      <c r="F330" s="97">
        <v>787157</v>
      </c>
      <c r="G330" s="99">
        <v>50.6</v>
      </c>
      <c r="H330" s="97">
        <v>2335216</v>
      </c>
      <c r="I330" s="98">
        <f t="shared" si="40"/>
        <v>150.77563174634329</v>
      </c>
      <c r="J330" s="98"/>
      <c r="K330" s="100"/>
      <c r="L330" s="101"/>
      <c r="M330" s="80">
        <v>991989</v>
      </c>
      <c r="N330" s="101">
        <f t="shared" si="41"/>
        <v>64.048793841950101</v>
      </c>
      <c r="O330" s="102">
        <v>67333</v>
      </c>
      <c r="P330" s="237">
        <f t="shared" si="37"/>
        <v>53917</v>
      </c>
      <c r="Q330" s="237"/>
      <c r="R330" s="105">
        <v>1005405</v>
      </c>
      <c r="S330" s="105">
        <f t="shared" si="42"/>
        <v>64.915011731648079</v>
      </c>
      <c r="T330" s="106">
        <f t="shared" si="45"/>
        <v>0</v>
      </c>
      <c r="U330" s="107">
        <v>73387</v>
      </c>
      <c r="V330" s="107"/>
      <c r="W330" s="113"/>
      <c r="X330" s="113"/>
      <c r="Y330" s="113"/>
      <c r="Z330" s="113"/>
      <c r="AA330" s="84">
        <v>8966</v>
      </c>
      <c r="AB330" s="84">
        <v>7079</v>
      </c>
      <c r="AC330" s="84">
        <v>2525</v>
      </c>
      <c r="AD330" s="108">
        <f t="shared" si="43"/>
        <v>116080</v>
      </c>
      <c r="AE330" s="108">
        <v>39717</v>
      </c>
      <c r="AF330" s="85">
        <v>23985</v>
      </c>
      <c r="AG330" s="85">
        <v>39941</v>
      </c>
      <c r="AH330" s="85">
        <v>5149</v>
      </c>
      <c r="AI330" s="85">
        <v>7288</v>
      </c>
      <c r="AJ330" s="110">
        <f t="shared" si="44"/>
        <v>0</v>
      </c>
      <c r="AK330" s="97">
        <v>1235134.25</v>
      </c>
      <c r="AL330" s="98">
        <f t="shared" si="29"/>
        <v>79.747717913587408</v>
      </c>
      <c r="AM330" s="198">
        <v>1548802</v>
      </c>
      <c r="AN330" s="198">
        <v>1548802</v>
      </c>
      <c r="AO330" s="70"/>
    </row>
    <row r="331" spans="1:41" x14ac:dyDescent="0.55000000000000004">
      <c r="A331" s="79">
        <f t="shared" si="30"/>
        <v>2010</v>
      </c>
      <c r="B331" s="97">
        <v>1145515</v>
      </c>
      <c r="C331" s="98">
        <f t="shared" si="38"/>
        <v>71.214004139123801</v>
      </c>
      <c r="D331" s="97">
        <v>1152460</v>
      </c>
      <c r="E331" s="98">
        <f t="shared" si="39"/>
        <v>71.645758641462237</v>
      </c>
      <c r="F331" s="97">
        <v>1027886</v>
      </c>
      <c r="G331" s="99">
        <v>64.7</v>
      </c>
      <c r="H331" s="97">
        <v>2336263</v>
      </c>
      <c r="I331" s="98">
        <f t="shared" si="40"/>
        <v>145.24003871802793</v>
      </c>
      <c r="J331" s="98"/>
      <c r="K331" s="100"/>
      <c r="L331" s="101"/>
      <c r="M331" s="80">
        <v>1204696</v>
      </c>
      <c r="N331" s="101">
        <f t="shared" si="41"/>
        <v>74.893149308726535</v>
      </c>
      <c r="O331" s="102">
        <v>71369</v>
      </c>
      <c r="P331" s="237">
        <f t="shared" si="37"/>
        <v>55813</v>
      </c>
      <c r="Q331" s="237"/>
      <c r="R331" s="105">
        <v>1220252</v>
      </c>
      <c r="S331" s="105">
        <f t="shared" si="42"/>
        <v>75.860229659824697</v>
      </c>
      <c r="T331" s="106">
        <f t="shared" si="45"/>
        <v>0</v>
      </c>
      <c r="U331" s="107">
        <v>73777</v>
      </c>
      <c r="V331" s="113">
        <v>1527</v>
      </c>
      <c r="W331" s="113"/>
      <c r="X331" s="113"/>
      <c r="Y331" s="113"/>
      <c r="Z331" s="113"/>
      <c r="AA331" s="84">
        <v>12641</v>
      </c>
      <c r="AB331" s="84">
        <v>6849</v>
      </c>
      <c r="AC331" s="84">
        <v>3029</v>
      </c>
      <c r="AD331" s="108">
        <f t="shared" si="43"/>
        <v>127522</v>
      </c>
      <c r="AE331" s="108">
        <v>50167</v>
      </c>
      <c r="AF331" s="85">
        <v>25895</v>
      </c>
      <c r="AG331" s="85">
        <v>38031</v>
      </c>
      <c r="AH331" s="85">
        <v>5849</v>
      </c>
      <c r="AI331" s="85">
        <v>7580</v>
      </c>
      <c r="AJ331" s="110">
        <f t="shared" si="44"/>
        <v>0</v>
      </c>
      <c r="AK331" s="97">
        <v>1325799.75</v>
      </c>
      <c r="AL331" s="98">
        <f t="shared" si="29"/>
        <v>82.421887870651446</v>
      </c>
      <c r="AM331" s="198">
        <v>1608553</v>
      </c>
      <c r="AN331" s="198">
        <v>1608553</v>
      </c>
      <c r="AO331" s="70"/>
    </row>
    <row r="332" spans="1:41" x14ac:dyDescent="0.55000000000000004">
      <c r="A332" s="79">
        <f t="shared" si="30"/>
        <v>2011</v>
      </c>
      <c r="B332" s="97">
        <v>1252734</v>
      </c>
      <c r="C332" s="98">
        <f t="shared" si="38"/>
        <v>75.348342044641186</v>
      </c>
      <c r="D332" s="97">
        <v>1250576</v>
      </c>
      <c r="E332" s="98">
        <f t="shared" si="39"/>
        <v>75.218544559993745</v>
      </c>
      <c r="F332" s="97">
        <v>1168723</v>
      </c>
      <c r="G332" s="99">
        <v>70.900000000000006</v>
      </c>
      <c r="H332" s="97">
        <v>2311134</v>
      </c>
      <c r="I332" s="98">
        <f t="shared" si="40"/>
        <v>139.00805369934861</v>
      </c>
      <c r="J332" s="98"/>
      <c r="K332" s="100"/>
      <c r="L332" s="101"/>
      <c r="M332" s="80">
        <v>1337957</v>
      </c>
      <c r="N332" s="101">
        <f t="shared" si="41"/>
        <v>80.474260040057985</v>
      </c>
      <c r="O332" s="102">
        <v>73739</v>
      </c>
      <c r="P332" s="237">
        <f t="shared" si="37"/>
        <v>57931</v>
      </c>
      <c r="Q332" s="237"/>
      <c r="R332" s="105">
        <v>1353765</v>
      </c>
      <c r="S332" s="105">
        <f t="shared" si="42"/>
        <v>81.425065710728447</v>
      </c>
      <c r="T332" s="106">
        <f t="shared" si="45"/>
        <v>0</v>
      </c>
      <c r="U332" s="107">
        <v>73294</v>
      </c>
      <c r="V332" s="113">
        <v>3326</v>
      </c>
      <c r="W332" s="113"/>
      <c r="X332" s="107"/>
      <c r="Y332" s="107"/>
      <c r="Z332" s="113"/>
      <c r="AA332" s="84">
        <v>14488</v>
      </c>
      <c r="AB332" s="84">
        <v>7720</v>
      </c>
      <c r="AC332" s="84">
        <v>3612</v>
      </c>
      <c r="AD332" s="108">
        <f t="shared" si="43"/>
        <v>151831</v>
      </c>
      <c r="AE332" s="108">
        <v>60294</v>
      </c>
      <c r="AF332" s="85">
        <v>25682</v>
      </c>
      <c r="AG332" s="85">
        <v>50683</v>
      </c>
      <c r="AH332" s="85">
        <v>5939</v>
      </c>
      <c r="AI332" s="85">
        <v>9233</v>
      </c>
      <c r="AJ332" s="110">
        <f t="shared" si="44"/>
        <v>0</v>
      </c>
      <c r="AK332" s="97">
        <v>1364123.5</v>
      </c>
      <c r="AL332" s="98">
        <f t="shared" si="29"/>
        <v>82.048099651748174</v>
      </c>
      <c r="AM332" s="198">
        <v>1662590</v>
      </c>
      <c r="AN332" s="198">
        <v>1662590</v>
      </c>
      <c r="AO332" s="70"/>
    </row>
    <row r="333" spans="1:41" x14ac:dyDescent="0.55000000000000004">
      <c r="A333" s="79">
        <f t="shared" si="30"/>
        <v>2012</v>
      </c>
      <c r="B333" s="97">
        <v>1340022</v>
      </c>
      <c r="C333" s="98">
        <f t="shared" si="38"/>
        <v>78.193982079867425</v>
      </c>
      <c r="D333" s="97">
        <v>1354295</v>
      </c>
      <c r="E333" s="98">
        <f t="shared" si="39"/>
        <v>79.026851022486241</v>
      </c>
      <c r="F333" s="97">
        <v>1261151</v>
      </c>
      <c r="G333" s="99">
        <v>74.3</v>
      </c>
      <c r="H333" s="97">
        <v>2269190</v>
      </c>
      <c r="I333" s="98">
        <f t="shared" si="40"/>
        <v>132.41349932748443</v>
      </c>
      <c r="J333" s="98"/>
      <c r="K333" s="100"/>
      <c r="L333" s="101"/>
      <c r="M333" s="80">
        <v>1431462</v>
      </c>
      <c r="N333" s="101">
        <f t="shared" si="41"/>
        <v>83.529758448750229</v>
      </c>
      <c r="O333" s="102">
        <v>83947</v>
      </c>
      <c r="P333" s="237">
        <f t="shared" si="37"/>
        <v>67618</v>
      </c>
      <c r="Q333" s="237"/>
      <c r="R333" s="105">
        <v>1447791</v>
      </c>
      <c r="S333" s="105">
        <f t="shared" si="42"/>
        <v>84.482600665804995</v>
      </c>
      <c r="T333" s="106">
        <f t="shared" si="45"/>
        <v>0</v>
      </c>
      <c r="U333" s="107">
        <v>76681</v>
      </c>
      <c r="V333" s="113">
        <v>4147</v>
      </c>
      <c r="W333" s="113"/>
      <c r="X333" s="107"/>
      <c r="Y333" s="107"/>
      <c r="Z333" s="113"/>
      <c r="AA333" s="84">
        <v>17527</v>
      </c>
      <c r="AB333" s="84">
        <v>6610</v>
      </c>
      <c r="AC333" s="84">
        <v>4169</v>
      </c>
      <c r="AD333" s="108">
        <f t="shared" si="43"/>
        <v>160291</v>
      </c>
      <c r="AE333" s="108">
        <v>64945</v>
      </c>
      <c r="AF333" s="85">
        <v>30229</v>
      </c>
      <c r="AG333" s="85">
        <v>49685</v>
      </c>
      <c r="AH333" s="85">
        <v>6488</v>
      </c>
      <c r="AI333" s="85">
        <v>8944</v>
      </c>
      <c r="AJ333" s="110">
        <f t="shared" si="44"/>
        <v>0</v>
      </c>
      <c r="AK333" s="97">
        <v>1472748.5</v>
      </c>
      <c r="AL333" s="98">
        <f t="shared" si="29"/>
        <v>85.938939671999137</v>
      </c>
      <c r="AM333" s="198">
        <v>1713715</v>
      </c>
      <c r="AN333" s="198">
        <v>1713715</v>
      </c>
      <c r="AO333" s="70"/>
    </row>
    <row r="334" spans="1:41" x14ac:dyDescent="0.55000000000000004">
      <c r="A334" s="79">
        <f t="shared" si="30"/>
        <v>2013</v>
      </c>
      <c r="B334" s="97">
        <v>1409542</v>
      </c>
      <c r="C334" s="98">
        <f t="shared" si="38"/>
        <v>79.127251578989316</v>
      </c>
      <c r="D334" s="97">
        <v>1452569</v>
      </c>
      <c r="E334" s="98">
        <f t="shared" si="39"/>
        <v>81.542651938602006</v>
      </c>
      <c r="F334" s="97">
        <v>1366153</v>
      </c>
      <c r="G334" s="99">
        <v>77.5</v>
      </c>
      <c r="H334" s="97">
        <v>2287240</v>
      </c>
      <c r="I334" s="98">
        <f t="shared" si="40"/>
        <v>128.39845488926724</v>
      </c>
      <c r="J334" s="98"/>
      <c r="K334" s="100"/>
      <c r="L334" s="101"/>
      <c r="M334" s="80">
        <v>1503617</v>
      </c>
      <c r="N334" s="101">
        <f t="shared" si="41"/>
        <v>84.408325993439846</v>
      </c>
      <c r="O334" s="102">
        <v>85184</v>
      </c>
      <c r="P334" s="237">
        <f t="shared" si="37"/>
        <v>69014</v>
      </c>
      <c r="Q334" s="237"/>
      <c r="R334" s="105">
        <v>1519787</v>
      </c>
      <c r="S334" s="105">
        <f t="shared" si="42"/>
        <v>85.316058901031283</v>
      </c>
      <c r="T334" s="106">
        <f t="shared" si="45"/>
        <v>0</v>
      </c>
      <c r="U334" s="107">
        <v>78325</v>
      </c>
      <c r="V334" s="113">
        <v>4290</v>
      </c>
      <c r="W334" s="113"/>
      <c r="X334" s="107"/>
      <c r="Y334" s="107"/>
      <c r="Z334" s="113"/>
      <c r="AA334" s="84">
        <v>18456</v>
      </c>
      <c r="AB334" s="84">
        <v>5623</v>
      </c>
      <c r="AC334" s="84">
        <v>4408</v>
      </c>
      <c r="AD334" s="108">
        <f t="shared" si="43"/>
        <v>164373</v>
      </c>
      <c r="AE334" s="108">
        <v>65814</v>
      </c>
      <c r="AF334" s="85">
        <v>29146</v>
      </c>
      <c r="AG334" s="85">
        <v>51816</v>
      </c>
      <c r="AH334" s="85">
        <v>7271</v>
      </c>
      <c r="AI334" s="85">
        <v>10326</v>
      </c>
      <c r="AJ334" s="110">
        <f t="shared" si="44"/>
        <v>0</v>
      </c>
      <c r="AK334" s="97">
        <v>1597821.5</v>
      </c>
      <c r="AL334" s="98">
        <f t="shared" si="29"/>
        <v>89.69667013031048</v>
      </c>
      <c r="AM334" s="198">
        <v>1781361</v>
      </c>
      <c r="AN334" s="198">
        <v>1781361</v>
      </c>
      <c r="AO334" s="70"/>
    </row>
    <row r="335" spans="1:41" x14ac:dyDescent="0.55000000000000004">
      <c r="A335" s="79">
        <f t="shared" si="30"/>
        <v>2014</v>
      </c>
      <c r="B335" s="97">
        <v>1507707</v>
      </c>
      <c r="C335" s="98">
        <f t="shared" si="38"/>
        <v>80.950102925400827</v>
      </c>
      <c r="D335" s="97">
        <v>1550765</v>
      </c>
      <c r="E335" s="98">
        <f t="shared" si="39"/>
        <v>83.261924474124754</v>
      </c>
      <c r="F335" s="97">
        <v>1461124</v>
      </c>
      <c r="G335" s="99">
        <v>79.2</v>
      </c>
      <c r="H335" s="97">
        <v>1862966</v>
      </c>
      <c r="I335" s="98">
        <f t="shared" si="40"/>
        <v>100.02426827395659</v>
      </c>
      <c r="J335" s="98"/>
      <c r="K335" s="100"/>
      <c r="L335" s="101"/>
      <c r="M335" s="80">
        <v>1604697</v>
      </c>
      <c r="N335" s="101">
        <f t="shared" si="41"/>
        <v>86.157580560468276</v>
      </c>
      <c r="O335" s="102">
        <v>87023</v>
      </c>
      <c r="P335" s="237">
        <f t="shared" si="37"/>
        <v>69576</v>
      </c>
      <c r="Q335" s="237"/>
      <c r="R335" s="105">
        <v>1622144</v>
      </c>
      <c r="S335" s="105">
        <f t="shared" si="42"/>
        <v>87.094325197018648</v>
      </c>
      <c r="T335" s="106">
        <f t="shared" si="45"/>
        <v>0</v>
      </c>
      <c r="U335" s="107">
        <v>84061</v>
      </c>
      <c r="V335" s="113">
        <v>2933</v>
      </c>
      <c r="W335" s="113"/>
      <c r="X335" s="107"/>
      <c r="Y335" s="107"/>
      <c r="Z335" s="113"/>
      <c r="AA335" s="84">
        <v>18582</v>
      </c>
      <c r="AB335" s="84">
        <v>5271</v>
      </c>
      <c r="AC335" s="84">
        <v>4815</v>
      </c>
      <c r="AD335" s="108">
        <f t="shared" si="43"/>
        <v>172763</v>
      </c>
      <c r="AE335" s="108">
        <v>69991</v>
      </c>
      <c r="AF335" s="85">
        <v>30895</v>
      </c>
      <c r="AG335" s="85">
        <v>51726</v>
      </c>
      <c r="AH335" s="85">
        <v>9910</v>
      </c>
      <c r="AI335" s="85">
        <v>10241</v>
      </c>
      <c r="AJ335" s="110">
        <f t="shared" si="44"/>
        <v>0</v>
      </c>
      <c r="AK335" s="97">
        <v>1712843.25</v>
      </c>
      <c r="AL335" s="98">
        <f t="shared" si="29"/>
        <v>91.964046981660275</v>
      </c>
      <c r="AM335" s="198">
        <v>1862514</v>
      </c>
      <c r="AN335" s="198">
        <v>1862514</v>
      </c>
      <c r="AO335" s="70"/>
    </row>
    <row r="336" spans="1:41" x14ac:dyDescent="0.55000000000000004">
      <c r="A336" s="79">
        <f t="shared" si="30"/>
        <v>2015</v>
      </c>
      <c r="B336" s="97">
        <v>1556973</v>
      </c>
      <c r="C336" s="98">
        <f t="shared" si="38"/>
        <v>81.242515462174609</v>
      </c>
      <c r="D336" s="97">
        <v>1602844</v>
      </c>
      <c r="E336" s="98">
        <f t="shared" si="39"/>
        <v>83.63605435255063</v>
      </c>
      <c r="F336" s="97">
        <v>1551849</v>
      </c>
      <c r="G336" s="99">
        <v>81.599999999999994</v>
      </c>
      <c r="H336" s="97">
        <v>1891505</v>
      </c>
      <c r="I336" s="98">
        <f t="shared" si="40"/>
        <v>98.698323098268617</v>
      </c>
      <c r="J336" s="98"/>
      <c r="K336" s="100"/>
      <c r="L336" s="101"/>
      <c r="M336" s="80">
        <v>1665379</v>
      </c>
      <c r="N336" s="101">
        <f t="shared" si="41"/>
        <v>86.899117170227683</v>
      </c>
      <c r="O336" s="102">
        <v>88603</v>
      </c>
      <c r="P336" s="237">
        <f t="shared" si="37"/>
        <v>70060</v>
      </c>
      <c r="Q336" s="237"/>
      <c r="R336" s="105">
        <v>1683922</v>
      </c>
      <c r="S336" s="105">
        <f t="shared" si="42"/>
        <v>87.86668691242302</v>
      </c>
      <c r="T336" s="106">
        <f t="shared" si="45"/>
        <v>0</v>
      </c>
      <c r="U336" s="107">
        <v>87146</v>
      </c>
      <c r="V336" s="113">
        <v>2990</v>
      </c>
      <c r="W336" s="107"/>
      <c r="X336" s="107"/>
      <c r="Y336" s="107"/>
      <c r="Z336" s="113"/>
      <c r="AA336" s="84">
        <v>20401</v>
      </c>
      <c r="AB336" s="84">
        <v>5339</v>
      </c>
      <c r="AC336" s="84">
        <v>5474</v>
      </c>
      <c r="AD336" s="108">
        <f t="shared" si="43"/>
        <v>185871</v>
      </c>
      <c r="AE336" s="108">
        <v>88204</v>
      </c>
      <c r="AF336" s="85">
        <v>34830</v>
      </c>
      <c r="AG336" s="85">
        <v>40269</v>
      </c>
      <c r="AH336" s="85">
        <v>11146</v>
      </c>
      <c r="AI336" s="85">
        <v>11422</v>
      </c>
      <c r="AJ336" s="110">
        <f t="shared" si="44"/>
        <v>0</v>
      </c>
      <c r="AK336" s="97">
        <v>1796065.5</v>
      </c>
      <c r="AL336" s="98">
        <f t="shared" si="29"/>
        <v>93.718310564684415</v>
      </c>
      <c r="AM336" s="198">
        <v>1916451</v>
      </c>
      <c r="AN336" s="198">
        <v>1916451</v>
      </c>
      <c r="AO336" s="70"/>
    </row>
    <row r="337" spans="1:41" x14ac:dyDescent="0.55000000000000004">
      <c r="A337" s="79">
        <f t="shared" si="30"/>
        <v>2016</v>
      </c>
      <c r="B337" s="97">
        <v>1605013</v>
      </c>
      <c r="C337" s="98">
        <f t="shared" si="38"/>
        <v>80.587303460205007</v>
      </c>
      <c r="D337" s="97">
        <v>1690639</v>
      </c>
      <c r="E337" s="98">
        <f t="shared" si="39"/>
        <v>84.886563619520544</v>
      </c>
      <c r="F337" s="97">
        <v>1595019</v>
      </c>
      <c r="G337" s="99">
        <v>81.099999999999994</v>
      </c>
      <c r="H337" s="97">
        <v>1990302</v>
      </c>
      <c r="I337" s="98">
        <f t="shared" si="40"/>
        <v>99.932568304090339</v>
      </c>
      <c r="J337" s="98"/>
      <c r="K337" s="100"/>
      <c r="L337" s="101"/>
      <c r="M337" s="80">
        <v>1728195</v>
      </c>
      <c r="N337" s="101">
        <f t="shared" si="41"/>
        <v>86.772241036931788</v>
      </c>
      <c r="O337" s="102">
        <v>91618</v>
      </c>
      <c r="P337" s="237">
        <f t="shared" si="37"/>
        <v>70647</v>
      </c>
      <c r="Q337" s="237"/>
      <c r="R337" s="105">
        <v>1749166</v>
      </c>
      <c r="S337" s="105">
        <f t="shared" si="42"/>
        <v>87.825189730097478</v>
      </c>
      <c r="T337" s="106">
        <f t="shared" si="45"/>
        <v>0</v>
      </c>
      <c r="U337" s="107">
        <v>90876</v>
      </c>
      <c r="V337" s="113">
        <v>4759</v>
      </c>
      <c r="W337" s="107"/>
      <c r="X337" s="107"/>
      <c r="Y337" s="107"/>
      <c r="Z337" s="113"/>
      <c r="AA337" s="84">
        <v>24963</v>
      </c>
      <c r="AB337" s="84">
        <v>5547</v>
      </c>
      <c r="AC337" s="84">
        <v>6234</v>
      </c>
      <c r="AD337" s="108">
        <f t="shared" si="43"/>
        <v>203044</v>
      </c>
      <c r="AE337" s="108">
        <v>102732</v>
      </c>
      <c r="AF337" s="85">
        <v>33444</v>
      </c>
      <c r="AG337" s="85">
        <v>43054</v>
      </c>
      <c r="AH337" s="85">
        <v>12414</v>
      </c>
      <c r="AI337" s="85">
        <v>11400</v>
      </c>
      <c r="AJ337" s="110">
        <f t="shared" si="44"/>
        <v>0</v>
      </c>
      <c r="AK337" s="97">
        <v>1869592.75</v>
      </c>
      <c r="AL337" s="98">
        <f t="shared" si="29"/>
        <v>93.871786889731851</v>
      </c>
      <c r="AM337" s="198">
        <v>1991645</v>
      </c>
      <c r="AN337" s="198">
        <v>1991645</v>
      </c>
      <c r="AO337" s="70"/>
    </row>
    <row r="338" spans="1:41" x14ac:dyDescent="0.55000000000000004">
      <c r="A338" s="79">
        <f t="shared" si="30"/>
        <v>2017</v>
      </c>
      <c r="B338" s="97">
        <v>1576890</v>
      </c>
      <c r="C338" s="98">
        <f t="shared" si="38"/>
        <v>75.721662900327587</v>
      </c>
      <c r="D338" s="97">
        <v>1744559</v>
      </c>
      <c r="E338" s="98">
        <f t="shared" si="39"/>
        <v>83.773065025291942</v>
      </c>
      <c r="F338" s="97">
        <v>1714533</v>
      </c>
      <c r="G338" s="99">
        <v>83.3</v>
      </c>
      <c r="H338" s="97">
        <v>2012002</v>
      </c>
      <c r="I338" s="98">
        <f t="shared" si="40"/>
        <v>96.615576989380941</v>
      </c>
      <c r="J338" s="98"/>
      <c r="K338" s="100"/>
      <c r="L338" s="101"/>
      <c r="M338" s="80">
        <v>1783538</v>
      </c>
      <c r="N338" s="101">
        <f t="shared" si="41"/>
        <v>85.644821900021228</v>
      </c>
      <c r="O338" s="102">
        <v>95905</v>
      </c>
      <c r="P338" s="237">
        <f t="shared" si="37"/>
        <v>73456</v>
      </c>
      <c r="Q338" s="237"/>
      <c r="R338" s="105">
        <v>1805987</v>
      </c>
      <c r="S338" s="105">
        <f t="shared" si="42"/>
        <v>86.722814410880858</v>
      </c>
      <c r="T338" s="106">
        <f t="shared" si="45"/>
        <v>0</v>
      </c>
      <c r="U338" s="107">
        <v>23287</v>
      </c>
      <c r="V338" s="113">
        <v>5689</v>
      </c>
      <c r="W338" s="107"/>
      <c r="X338" s="107"/>
      <c r="Y338" s="107"/>
      <c r="Z338" s="113"/>
      <c r="AA338" s="84">
        <v>28451</v>
      </c>
      <c r="AB338" s="84">
        <v>5454</v>
      </c>
      <c r="AC338" s="84">
        <v>7036</v>
      </c>
      <c r="AD338" s="108">
        <f t="shared" si="43"/>
        <v>217132</v>
      </c>
      <c r="AE338" s="108">
        <v>113412</v>
      </c>
      <c r="AF338" s="85">
        <v>31153</v>
      </c>
      <c r="AG338" s="85">
        <v>53237</v>
      </c>
      <c r="AH338" s="85">
        <v>13713</v>
      </c>
      <c r="AI338" s="85">
        <v>5617</v>
      </c>
      <c r="AJ338" s="110">
        <f t="shared" si="44"/>
        <v>0</v>
      </c>
      <c r="AK338" s="97">
        <v>1902740.25</v>
      </c>
      <c r="AL338" s="98">
        <f t="shared" si="29"/>
        <v>91.368868974617783</v>
      </c>
      <c r="AM338" s="198">
        <v>2082482</v>
      </c>
      <c r="AN338" s="198">
        <v>2082482</v>
      </c>
      <c r="AO338" s="70"/>
    </row>
    <row r="339" spans="1:41" x14ac:dyDescent="0.55000000000000004">
      <c r="A339" s="79">
        <f t="shared" si="30"/>
        <v>2018</v>
      </c>
      <c r="B339" s="97">
        <v>1607096</v>
      </c>
      <c r="C339" s="98">
        <f t="shared" si="38"/>
        <v>74.668634170637603</v>
      </c>
      <c r="D339" s="97">
        <v>1798549</v>
      </c>
      <c r="E339" s="98">
        <f t="shared" si="39"/>
        <v>83.563892461287992</v>
      </c>
      <c r="F339" s="97">
        <v>1757706</v>
      </c>
      <c r="G339" s="99">
        <v>82.3</v>
      </c>
      <c r="H339" s="97">
        <v>2090235</v>
      </c>
      <c r="I339" s="98">
        <f t="shared" si="40"/>
        <v>97.116160170682207</v>
      </c>
      <c r="J339" s="98"/>
      <c r="K339" s="100"/>
      <c r="L339" s="101"/>
      <c r="M339" s="80">
        <v>1835381</v>
      </c>
      <c r="N339" s="101">
        <f t="shared" si="41"/>
        <v>85.275174882358627</v>
      </c>
      <c r="O339" s="102">
        <v>101486</v>
      </c>
      <c r="P339" s="237">
        <f t="shared" si="37"/>
        <v>78457</v>
      </c>
      <c r="Q339" s="237"/>
      <c r="R339" s="105">
        <v>1858410</v>
      </c>
      <c r="S339" s="105">
        <f t="shared" si="42"/>
        <v>86.345144552070707</v>
      </c>
      <c r="T339" s="106">
        <f t="shared" si="45"/>
        <v>0</v>
      </c>
      <c r="U339" s="107">
        <v>17032</v>
      </c>
      <c r="V339" s="113">
        <v>7519</v>
      </c>
      <c r="W339" s="107"/>
      <c r="X339" s="107"/>
      <c r="Y339" s="107"/>
      <c r="Z339" s="113"/>
      <c r="AA339" s="84">
        <v>32866</v>
      </c>
      <c r="AB339" s="84">
        <v>5528</v>
      </c>
      <c r="AC339" s="84">
        <v>8101</v>
      </c>
      <c r="AD339" s="108">
        <f t="shared" si="43"/>
        <v>229370</v>
      </c>
      <c r="AE339" s="108">
        <v>133893</v>
      </c>
      <c r="AF339" s="85">
        <v>30875</v>
      </c>
      <c r="AG339" s="85">
        <v>45748</v>
      </c>
      <c r="AH339" s="85">
        <v>14642</v>
      </c>
      <c r="AI339" s="85">
        <v>4212</v>
      </c>
      <c r="AJ339" s="110">
        <f t="shared" si="44"/>
        <v>0</v>
      </c>
      <c r="AK339" s="97">
        <v>1929514.25</v>
      </c>
      <c r="AL339" s="98">
        <f t="shared" si="29"/>
        <v>89.648778704123586</v>
      </c>
      <c r="AM339" s="198">
        <v>2152304</v>
      </c>
      <c r="AN339" s="198">
        <v>2152304</v>
      </c>
      <c r="AO339" s="70"/>
    </row>
    <row r="340" spans="1:41" x14ac:dyDescent="0.55000000000000004">
      <c r="A340" s="79">
        <f t="shared" si="30"/>
        <v>2019</v>
      </c>
      <c r="B340" s="97">
        <v>1653003</v>
      </c>
      <c r="C340" s="98">
        <f t="shared" si="38"/>
        <v>73.995588921900108</v>
      </c>
      <c r="D340" s="97">
        <v>1837371</v>
      </c>
      <c r="E340" s="98">
        <f t="shared" si="39"/>
        <v>82.248700826931653</v>
      </c>
      <c r="F340" s="97">
        <v>1775886</v>
      </c>
      <c r="G340" s="99">
        <v>80.2</v>
      </c>
      <c r="H340" s="97">
        <v>2141332</v>
      </c>
      <c r="I340" s="98">
        <f t="shared" si="40"/>
        <v>95.855314489635035</v>
      </c>
      <c r="J340" s="98"/>
      <c r="K340" s="100"/>
      <c r="L340" s="101"/>
      <c r="M340" s="80">
        <v>1891906</v>
      </c>
      <c r="N340" s="101">
        <f t="shared" si="41"/>
        <v>84.689924128919515</v>
      </c>
      <c r="O340" s="102">
        <v>109860</v>
      </c>
      <c r="P340" s="237">
        <f t="shared" si="37"/>
        <v>88252</v>
      </c>
      <c r="Q340" s="237"/>
      <c r="R340" s="105">
        <v>1913514</v>
      </c>
      <c r="S340" s="105">
        <f t="shared" si="42"/>
        <v>85.657191995598765</v>
      </c>
      <c r="T340" s="106">
        <f t="shared" si="45"/>
        <v>0</v>
      </c>
      <c r="U340" s="107">
        <v>18381</v>
      </c>
      <c r="V340" s="113">
        <v>8818</v>
      </c>
      <c r="W340" s="107"/>
      <c r="X340" s="107"/>
      <c r="Y340" s="107"/>
      <c r="Z340" s="113"/>
      <c r="AA340" s="84">
        <v>33659</v>
      </c>
      <c r="AB340" s="84">
        <v>5562</v>
      </c>
      <c r="AC340" s="84">
        <v>9112</v>
      </c>
      <c r="AD340" s="108">
        <f t="shared" si="43"/>
        <v>239377</v>
      </c>
      <c r="AE340" s="108">
        <v>136520</v>
      </c>
      <c r="AF340" s="85">
        <v>34315</v>
      </c>
      <c r="AG340" s="85">
        <v>50022</v>
      </c>
      <c r="AH340" s="85">
        <v>14814</v>
      </c>
      <c r="AI340" s="85">
        <v>3706</v>
      </c>
      <c r="AJ340" s="110">
        <f t="shared" si="44"/>
        <v>0</v>
      </c>
      <c r="AK340" s="97">
        <v>1987797</v>
      </c>
      <c r="AL340" s="98">
        <f t="shared" si="29"/>
        <v>88.982421491180759</v>
      </c>
      <c r="AM340" s="198">
        <v>2233921</v>
      </c>
      <c r="AN340" s="198">
        <v>2233921</v>
      </c>
      <c r="AO340" s="70"/>
    </row>
    <row r="341" spans="1:41" x14ac:dyDescent="0.55000000000000004">
      <c r="A341" s="79">
        <f t="shared" si="30"/>
        <v>2020</v>
      </c>
      <c r="B341" s="97">
        <v>1911911</v>
      </c>
      <c r="C341" s="98">
        <f t="shared" si="38"/>
        <v>90.89249940337136</v>
      </c>
      <c r="D341" s="97">
        <v>2152411</v>
      </c>
      <c r="E341" s="98">
        <f t="shared" si="39"/>
        <v>102.32590090925254</v>
      </c>
      <c r="F341" s="97">
        <v>1815740</v>
      </c>
      <c r="G341" s="99">
        <v>85.4</v>
      </c>
      <c r="H341" s="97">
        <v>2467332</v>
      </c>
      <c r="I341" s="98">
        <f t="shared" si="40"/>
        <v>117.29728650440269</v>
      </c>
      <c r="J341" s="98"/>
      <c r="K341" s="100"/>
      <c r="L341" s="101"/>
      <c r="M341" s="80">
        <v>2205572</v>
      </c>
      <c r="N341" s="101">
        <f t="shared" si="41"/>
        <v>104.85318181342781</v>
      </c>
      <c r="O341" s="102">
        <v>114057</v>
      </c>
      <c r="P341" s="237">
        <f t="shared" si="37"/>
        <v>93297</v>
      </c>
      <c r="Q341" s="237"/>
      <c r="R341" s="105">
        <v>2226332</v>
      </c>
      <c r="S341" s="105">
        <f t="shared" si="42"/>
        <v>105.84011493302071</v>
      </c>
      <c r="T341" s="106">
        <f t="shared" si="45"/>
        <v>0</v>
      </c>
      <c r="U341" s="107">
        <v>19386</v>
      </c>
      <c r="V341" s="113">
        <v>7023</v>
      </c>
      <c r="W341" s="107"/>
      <c r="X341" s="107"/>
      <c r="Y341" s="107"/>
      <c r="Z341" s="113"/>
      <c r="AA341" s="84">
        <v>36020</v>
      </c>
      <c r="AB341" s="84">
        <v>5011</v>
      </c>
      <c r="AC341" s="84">
        <v>10277</v>
      </c>
      <c r="AD341" s="108">
        <f t="shared" si="43"/>
        <v>289522</v>
      </c>
      <c r="AE341" s="108">
        <v>135359</v>
      </c>
      <c r="AF341" s="85">
        <v>37334</v>
      </c>
      <c r="AG341" s="85">
        <v>94800</v>
      </c>
      <c r="AH341" s="85">
        <v>15731</v>
      </c>
      <c r="AI341" s="85">
        <v>6298</v>
      </c>
      <c r="AJ341" s="110">
        <f t="shared" si="44"/>
        <v>0</v>
      </c>
      <c r="AK341" s="97">
        <v>2316525.25</v>
      </c>
      <c r="AL341" s="98">
        <f t="shared" ref="AL341:AL343" si="46">100*AK341/$AM341</f>
        <v>110.12791385347941</v>
      </c>
      <c r="AM341" s="198">
        <v>2103486</v>
      </c>
      <c r="AN341" s="198">
        <v>2103486</v>
      </c>
      <c r="AO341" s="70"/>
    </row>
    <row r="342" spans="1:41" x14ac:dyDescent="0.55000000000000004">
      <c r="A342" s="79">
        <f t="shared" si="30"/>
        <v>2021</v>
      </c>
      <c r="B342" s="97">
        <v>2044119</v>
      </c>
      <c r="C342" s="98">
        <f t="shared" si="38"/>
        <v>89.442504594381731</v>
      </c>
      <c r="D342" s="97">
        <v>2364712</v>
      </c>
      <c r="E342" s="98">
        <f t="shared" si="39"/>
        <v>103.47037717686182</v>
      </c>
      <c r="F342" s="97">
        <v>2154942</v>
      </c>
      <c r="G342" s="99">
        <v>96.6</v>
      </c>
      <c r="H342" s="97">
        <v>2688978</v>
      </c>
      <c r="I342" s="98">
        <f t="shared" si="40"/>
        <v>117.65896560777107</v>
      </c>
      <c r="J342" s="98"/>
      <c r="K342" s="100"/>
      <c r="L342" s="101"/>
      <c r="M342" s="80">
        <v>2383796</v>
      </c>
      <c r="N342" s="101">
        <f t="shared" si="41"/>
        <v>104.30541699483679</v>
      </c>
      <c r="O342" s="102">
        <v>119207</v>
      </c>
      <c r="P342" s="237">
        <f t="shared" si="37"/>
        <v>100345</v>
      </c>
      <c r="Q342" s="237"/>
      <c r="R342" s="105">
        <v>2402658</v>
      </c>
      <c r="S342" s="105">
        <f t="shared" si="42"/>
        <v>105.13074297715936</v>
      </c>
      <c r="T342" s="106">
        <f t="shared" si="45"/>
        <v>0</v>
      </c>
      <c r="U342" s="107">
        <v>19505</v>
      </c>
      <c r="V342" s="113">
        <v>7667</v>
      </c>
      <c r="W342" s="107"/>
      <c r="X342" s="107"/>
      <c r="Y342" s="107"/>
      <c r="Z342" s="113"/>
      <c r="AA342" s="84">
        <v>37907</v>
      </c>
      <c r="AB342" s="84">
        <v>4829</v>
      </c>
      <c r="AC342" s="84">
        <v>10747</v>
      </c>
      <c r="AD342" s="108">
        <f t="shared" si="43"/>
        <v>332228</v>
      </c>
      <c r="AE342" s="108">
        <v>151470</v>
      </c>
      <c r="AF342" s="85">
        <v>45414</v>
      </c>
      <c r="AG342" s="85">
        <v>111215</v>
      </c>
      <c r="AH342" s="85">
        <v>17879</v>
      </c>
      <c r="AI342" s="85">
        <v>6250</v>
      </c>
      <c r="AJ342" s="110">
        <f t="shared" si="44"/>
        <v>0</v>
      </c>
      <c r="AK342" s="97">
        <v>2523540.5</v>
      </c>
      <c r="AL342" s="98">
        <f t="shared" si="46"/>
        <v>110.42007963594995</v>
      </c>
      <c r="AM342" s="198">
        <v>2285400</v>
      </c>
      <c r="AN342" s="198">
        <v>2285400</v>
      </c>
      <c r="AO342" s="70"/>
    </row>
    <row r="343" spans="1:41" x14ac:dyDescent="0.55000000000000004">
      <c r="A343" s="79">
        <f t="shared" si="30"/>
        <v>2022</v>
      </c>
      <c r="B343" s="97">
        <v>2218031</v>
      </c>
      <c r="C343" s="98">
        <f t="shared" si="38"/>
        <v>87.793160937101717</v>
      </c>
      <c r="D343" s="97">
        <v>2501259</v>
      </c>
      <c r="E343" s="98">
        <f t="shared" si="39"/>
        <v>99.003771332489976</v>
      </c>
      <c r="F343" s="97">
        <v>2380886</v>
      </c>
      <c r="G343" s="99">
        <v>96.4</v>
      </c>
      <c r="H343" s="97">
        <v>2849605</v>
      </c>
      <c r="I343" s="98">
        <f t="shared" si="40"/>
        <v>112.7918547451184</v>
      </c>
      <c r="J343" s="98"/>
      <c r="K343" s="100"/>
      <c r="L343" s="101"/>
      <c r="M343" s="80">
        <v>2501370</v>
      </c>
      <c r="N343" s="101">
        <f t="shared" si="41"/>
        <v>99.008164887342915</v>
      </c>
      <c r="O343" s="102">
        <v>122547</v>
      </c>
      <c r="P343" s="237">
        <f t="shared" si="37"/>
        <v>107249</v>
      </c>
      <c r="Q343" s="237"/>
      <c r="R343" s="105">
        <v>2516668</v>
      </c>
      <c r="S343" s="105">
        <f t="shared" si="42"/>
        <v>99.613683825543418</v>
      </c>
      <c r="T343" s="106">
        <f t="shared" si="45"/>
        <v>0</v>
      </c>
      <c r="U343" s="107">
        <v>20236</v>
      </c>
      <c r="V343" s="113">
        <v>7093</v>
      </c>
      <c r="W343" s="107"/>
      <c r="X343" s="107"/>
      <c r="Y343" s="107"/>
      <c r="Z343" s="113"/>
      <c r="AA343" s="84">
        <v>37461</v>
      </c>
      <c r="AB343" s="84">
        <v>6459</v>
      </c>
      <c r="AC343" s="84">
        <v>10799</v>
      </c>
      <c r="AD343" s="108">
        <f t="shared" si="43"/>
        <v>271247</v>
      </c>
      <c r="AE343" s="108">
        <v>155395</v>
      </c>
      <c r="AF343" s="85">
        <v>39347</v>
      </c>
      <c r="AG343" s="85">
        <v>52941</v>
      </c>
      <c r="AH343" s="85">
        <v>16570</v>
      </c>
      <c r="AI343" s="85">
        <v>6994</v>
      </c>
      <c r="AJ343" s="110">
        <f t="shared" si="44"/>
        <v>0</v>
      </c>
      <c r="AK343" s="97">
        <v>2675558.5</v>
      </c>
      <c r="AL343" s="98">
        <f t="shared" si="46"/>
        <v>105.90282010807353</v>
      </c>
      <c r="AM343" s="198">
        <v>2526428</v>
      </c>
      <c r="AN343" s="198">
        <v>2526428</v>
      </c>
      <c r="AO343" s="70"/>
    </row>
    <row r="344" spans="1:41" x14ac:dyDescent="0.55000000000000004">
      <c r="A344" s="79">
        <f t="shared" si="30"/>
        <v>2023</v>
      </c>
      <c r="B344" s="97">
        <v>2432367</v>
      </c>
      <c r="C344" s="98">
        <f t="shared" si="38"/>
        <v>89.716009789077475</v>
      </c>
      <c r="D344" s="97">
        <v>2695675</v>
      </c>
      <c r="E344" s="98">
        <f t="shared" si="39"/>
        <v>99.427925427442247</v>
      </c>
      <c r="F344" s="97">
        <v>2545452</v>
      </c>
      <c r="G344" s="99">
        <v>94.6</v>
      </c>
      <c r="H344" s="97">
        <v>3067932</v>
      </c>
      <c r="I344" s="98">
        <f t="shared" si="40"/>
        <v>113.15834220091952</v>
      </c>
      <c r="J344" s="98"/>
      <c r="K344" s="100"/>
      <c r="L344" s="101"/>
      <c r="M344" s="80">
        <v>2704352</v>
      </c>
      <c r="N344" s="101">
        <f t="shared" si="41"/>
        <v>99.74796998360496</v>
      </c>
      <c r="O344" s="102">
        <v>124228</v>
      </c>
      <c r="P344" s="237">
        <f t="shared" si="37"/>
        <v>107554</v>
      </c>
      <c r="Q344" s="237"/>
      <c r="R344" s="105">
        <v>2721026</v>
      </c>
      <c r="S344" s="105">
        <f t="shared" si="42"/>
        <v>100.36297781228504</v>
      </c>
      <c r="T344" s="106">
        <f t="shared" si="45"/>
        <v>0</v>
      </c>
      <c r="U344" s="107">
        <v>20527</v>
      </c>
      <c r="V344" s="113">
        <v>6668</v>
      </c>
      <c r="W344" s="107"/>
      <c r="X344" s="107"/>
      <c r="Y344" s="107"/>
      <c r="Z344" s="113"/>
      <c r="AA344" s="84">
        <v>42588</v>
      </c>
      <c r="AB344" s="84">
        <v>6448</v>
      </c>
      <c r="AC344" s="84">
        <v>11163</v>
      </c>
      <c r="AD344" s="108">
        <f t="shared" si="43"/>
        <v>255655</v>
      </c>
      <c r="AE344" s="108">
        <v>152344</v>
      </c>
      <c r="AF344" s="85">
        <v>30521</v>
      </c>
      <c r="AG344" s="85">
        <v>49566</v>
      </c>
      <c r="AH344" s="85">
        <v>17115</v>
      </c>
      <c r="AI344" s="85">
        <v>6109</v>
      </c>
      <c r="AJ344" s="110">
        <f t="shared" si="44"/>
        <v>0</v>
      </c>
      <c r="AK344" s="97">
        <v>2867952</v>
      </c>
      <c r="AL344" s="98">
        <f>100*AK344/$AM344</f>
        <v>105.7822317547493</v>
      </c>
      <c r="AM344" s="198">
        <v>2711185</v>
      </c>
      <c r="AN344" s="198">
        <v>2711185</v>
      </c>
      <c r="AO344" s="70"/>
    </row>
    <row r="345" spans="1:41" x14ac:dyDescent="0.55000000000000004">
      <c r="A345" s="79">
        <f t="shared" si="30"/>
        <v>2024</v>
      </c>
      <c r="B345" s="97">
        <v>2620543</v>
      </c>
      <c r="C345" s="98">
        <f t="shared" si="38"/>
        <v>91.91698038820914</v>
      </c>
      <c r="D345" s="97">
        <v>2822156</v>
      </c>
      <c r="E345" s="98">
        <f t="shared" si="39"/>
        <v>98.988666739857649</v>
      </c>
      <c r="F345" s="97">
        <v>2685587</v>
      </c>
      <c r="G345" s="99">
        <v>95.5</v>
      </c>
      <c r="H345" s="97">
        <v>2822685</v>
      </c>
      <c r="I345" s="98">
        <f t="shared" si="40"/>
        <v>99.007221704468165</v>
      </c>
      <c r="J345" s="98"/>
      <c r="K345" s="100"/>
      <c r="L345" s="80"/>
      <c r="M345" s="80">
        <v>2871421</v>
      </c>
      <c r="N345" s="101">
        <f t="shared" si="41"/>
        <v>100.71666358586441</v>
      </c>
      <c r="O345" s="102">
        <v>128923</v>
      </c>
      <c r="P345" s="237">
        <f t="shared" si="37"/>
        <v>112594</v>
      </c>
      <c r="Q345" s="237"/>
      <c r="R345" s="105">
        <v>2887750</v>
      </c>
      <c r="S345" s="105">
        <f t="shared" si="42"/>
        <v>101.28941220046798</v>
      </c>
      <c r="T345" s="106">
        <f t="shared" si="45"/>
        <v>0</v>
      </c>
      <c r="U345" s="107">
        <v>18789</v>
      </c>
      <c r="V345" s="113">
        <v>6989</v>
      </c>
      <c r="W345" s="84"/>
      <c r="X345" s="84"/>
      <c r="Y345" s="84"/>
      <c r="Z345" s="113"/>
      <c r="AA345" s="84">
        <v>37748</v>
      </c>
      <c r="AB345" s="84">
        <v>4401</v>
      </c>
      <c r="AC345" s="84">
        <v>12049</v>
      </c>
      <c r="AD345" s="108">
        <f t="shared" si="43"/>
        <v>238787</v>
      </c>
      <c r="AE345" s="108">
        <v>151698</v>
      </c>
      <c r="AF345" s="85">
        <v>26092</v>
      </c>
      <c r="AG345" s="85">
        <v>37842</v>
      </c>
      <c r="AH345" s="85">
        <v>17254</v>
      </c>
      <c r="AI345" s="85">
        <v>5901</v>
      </c>
      <c r="AJ345" s="110">
        <f t="shared" si="44"/>
        <v>0</v>
      </c>
      <c r="AK345" s="97"/>
      <c r="AL345" s="98"/>
      <c r="AM345" s="198">
        <v>2850989</v>
      </c>
      <c r="AN345" s="198">
        <v>2850989</v>
      </c>
    </row>
    <row r="346" spans="1:41" x14ac:dyDescent="0.55000000000000004">
      <c r="A346"/>
      <c r="B346"/>
      <c r="C346"/>
      <c r="D346"/>
      <c r="E346"/>
      <c r="F346"/>
      <c r="G346"/>
      <c r="H346"/>
      <c r="I346"/>
      <c r="J346"/>
      <c r="K346"/>
      <c r="L346"/>
      <c r="M346"/>
      <c r="N346"/>
      <c r="O346"/>
      <c r="P346"/>
      <c r="Q346"/>
      <c r="R346"/>
      <c r="S346"/>
      <c r="T346" s="78"/>
      <c r="U346"/>
      <c r="V346"/>
      <c r="W346"/>
      <c r="X346"/>
      <c r="Y346"/>
      <c r="Z346"/>
      <c r="AA346"/>
      <c r="AB346"/>
      <c r="AC346"/>
      <c r="AD346"/>
      <c r="AE346"/>
      <c r="AF346"/>
      <c r="AG346"/>
      <c r="AH346"/>
      <c r="AI346"/>
      <c r="AJ346"/>
      <c r="AK346"/>
      <c r="AL346"/>
      <c r="AM346"/>
    </row>
    <row r="347" spans="1:41" x14ac:dyDescent="0.55000000000000004">
      <c r="A347"/>
      <c r="B347"/>
      <c r="C347"/>
      <c r="D347"/>
      <c r="E347"/>
      <c r="F347"/>
      <c r="G347"/>
      <c r="H347"/>
      <c r="I347"/>
      <c r="J347"/>
      <c r="K347"/>
      <c r="L347"/>
      <c r="M347"/>
      <c r="N347"/>
      <c r="O347"/>
      <c r="P347"/>
      <c r="Q347"/>
      <c r="R347"/>
      <c r="S347"/>
      <c r="T347" s="78"/>
      <c r="U347"/>
      <c r="V347"/>
      <c r="W347"/>
      <c r="X347"/>
      <c r="Y347"/>
      <c r="Z347"/>
      <c r="AA347"/>
      <c r="AB347"/>
      <c r="AC347"/>
      <c r="AD347"/>
      <c r="AE347"/>
      <c r="AF347"/>
      <c r="AG347"/>
      <c r="AH347"/>
      <c r="AI347"/>
      <c r="AJ347"/>
      <c r="AK347"/>
      <c r="AL347"/>
      <c r="AM347"/>
    </row>
    <row r="348" spans="1:41" x14ac:dyDescent="0.55000000000000004">
      <c r="A348"/>
      <c r="B348"/>
      <c r="C348"/>
      <c r="D348"/>
      <c r="E348"/>
      <c r="F348"/>
      <c r="G348"/>
      <c r="H348"/>
      <c r="I348"/>
      <c r="J348"/>
      <c r="K348"/>
      <c r="L348"/>
      <c r="M348"/>
      <c r="N348"/>
      <c r="O348"/>
      <c r="P348"/>
      <c r="Q348"/>
      <c r="R348"/>
      <c r="S348"/>
      <c r="T348" s="78"/>
      <c r="U348"/>
      <c r="V348"/>
      <c r="W348"/>
      <c r="X348"/>
      <c r="Y348"/>
      <c r="Z348"/>
      <c r="AA348"/>
      <c r="AB348"/>
      <c r="AC348"/>
      <c r="AD348"/>
      <c r="AE348"/>
      <c r="AF348"/>
      <c r="AG348"/>
      <c r="AH348"/>
      <c r="AI348"/>
      <c r="AJ348"/>
      <c r="AK348"/>
      <c r="AL348"/>
      <c r="AM348"/>
    </row>
    <row r="349" spans="1:41" x14ac:dyDescent="0.55000000000000004">
      <c r="A349"/>
      <c r="B349"/>
      <c r="C349"/>
      <c r="D349"/>
      <c r="E349"/>
      <c r="F349"/>
      <c r="G349"/>
      <c r="H349"/>
      <c r="I349"/>
      <c r="J349"/>
      <c r="K349"/>
      <c r="L349"/>
      <c r="M349"/>
      <c r="N349"/>
      <c r="O349"/>
      <c r="P349"/>
      <c r="Q349"/>
      <c r="R349"/>
      <c r="S349"/>
      <c r="T349" s="78"/>
      <c r="U349"/>
      <c r="V349"/>
      <c r="W349"/>
      <c r="X349"/>
      <c r="Y349"/>
      <c r="Z349"/>
      <c r="AA349"/>
      <c r="AB349"/>
      <c r="AC349"/>
      <c r="AD349"/>
      <c r="AE349"/>
      <c r="AF349"/>
      <c r="AG349"/>
      <c r="AH349"/>
      <c r="AI349"/>
      <c r="AJ349"/>
      <c r="AK349"/>
      <c r="AL349"/>
      <c r="AM349"/>
    </row>
    <row r="350" spans="1:41" x14ac:dyDescent="0.55000000000000004">
      <c r="A350"/>
      <c r="B350"/>
      <c r="C350"/>
      <c r="D350"/>
      <c r="E350"/>
      <c r="F350"/>
      <c r="G350"/>
      <c r="H350"/>
      <c r="I350"/>
      <c r="J350"/>
      <c r="K350"/>
      <c r="L350"/>
      <c r="M350"/>
      <c r="N350"/>
      <c r="O350"/>
      <c r="P350"/>
      <c r="Q350"/>
      <c r="R350"/>
      <c r="S350"/>
      <c r="T350" s="78"/>
      <c r="U350"/>
      <c r="V350"/>
      <c r="W350"/>
      <c r="X350"/>
      <c r="Y350"/>
      <c r="Z350"/>
      <c r="AA350"/>
      <c r="AB350"/>
      <c r="AC350"/>
      <c r="AD350"/>
      <c r="AE350"/>
      <c r="AF350"/>
      <c r="AG350"/>
      <c r="AH350"/>
      <c r="AI350"/>
      <c r="AJ350"/>
      <c r="AK350"/>
      <c r="AL350"/>
      <c r="AM350"/>
    </row>
    <row r="351" spans="1:41" x14ac:dyDescent="0.55000000000000004">
      <c r="A351"/>
      <c r="B351"/>
      <c r="C351"/>
      <c r="D351"/>
      <c r="E351"/>
      <c r="F351"/>
      <c r="G351"/>
      <c r="H351"/>
      <c r="I351"/>
      <c r="J351"/>
      <c r="K351"/>
      <c r="L351"/>
      <c r="M351"/>
      <c r="N351"/>
      <c r="O351"/>
      <c r="P351"/>
      <c r="Q351"/>
      <c r="R351"/>
      <c r="S351"/>
      <c r="T351" s="78"/>
      <c r="U351"/>
      <c r="V351"/>
      <c r="W351"/>
      <c r="X351"/>
      <c r="Y351"/>
      <c r="Z351"/>
      <c r="AA351"/>
      <c r="AB351"/>
      <c r="AC351"/>
      <c r="AD351"/>
      <c r="AE351"/>
      <c r="AF351"/>
      <c r="AG351"/>
      <c r="AH351"/>
      <c r="AI351"/>
      <c r="AJ351"/>
      <c r="AK351"/>
      <c r="AL351"/>
      <c r="AM351"/>
    </row>
    <row r="352" spans="1:41" x14ac:dyDescent="0.55000000000000004">
      <c r="A352"/>
      <c r="B352"/>
      <c r="C352"/>
      <c r="D352"/>
      <c r="E352"/>
      <c r="F352"/>
      <c r="G352"/>
      <c r="H352"/>
      <c r="I352"/>
      <c r="J352"/>
      <c r="K352"/>
      <c r="L352"/>
      <c r="M352"/>
      <c r="N352"/>
      <c r="O352"/>
      <c r="P352"/>
      <c r="Q352"/>
      <c r="R352"/>
      <c r="S352"/>
      <c r="T352" s="78"/>
      <c r="U352"/>
      <c r="V352"/>
      <c r="W352"/>
      <c r="X352"/>
      <c r="Y352"/>
      <c r="Z352"/>
      <c r="AA352"/>
      <c r="AB352"/>
      <c r="AC352"/>
      <c r="AD352"/>
      <c r="AE352"/>
      <c r="AF352"/>
      <c r="AG352"/>
      <c r="AH352"/>
      <c r="AI352"/>
      <c r="AJ352"/>
      <c r="AK352"/>
      <c r="AL352"/>
      <c r="AM352"/>
    </row>
    <row r="353" spans="20:20" customFormat="1" x14ac:dyDescent="0.55000000000000004">
      <c r="T353" s="78"/>
    </row>
    <row r="354" spans="20:20" customFormat="1" x14ac:dyDescent="0.55000000000000004">
      <c r="T354" s="78"/>
    </row>
    <row r="355" spans="20:20" customFormat="1" x14ac:dyDescent="0.55000000000000004">
      <c r="T355" s="78"/>
    </row>
    <row r="356" spans="20:20" customFormat="1" x14ac:dyDescent="0.55000000000000004">
      <c r="T356" s="78"/>
    </row>
    <row r="357" spans="20:20" customFormat="1" x14ac:dyDescent="0.55000000000000004">
      <c r="T357" s="78"/>
    </row>
    <row r="358" spans="20:20" customFormat="1" x14ac:dyDescent="0.55000000000000004">
      <c r="T358" s="78"/>
    </row>
    <row r="359" spans="20:20" customFormat="1" x14ac:dyDescent="0.55000000000000004">
      <c r="T359" s="78"/>
    </row>
    <row r="360" spans="20:20" customFormat="1" x14ac:dyDescent="0.55000000000000004">
      <c r="T360" s="78"/>
    </row>
    <row r="361" spans="20:20" customFormat="1" x14ac:dyDescent="0.55000000000000004">
      <c r="T361" s="78"/>
    </row>
    <row r="362" spans="20:20" customFormat="1" x14ac:dyDescent="0.55000000000000004">
      <c r="T362" s="78"/>
    </row>
    <row r="363" spans="20:20" customFormat="1" x14ac:dyDescent="0.55000000000000004">
      <c r="T363" s="78"/>
    </row>
    <row r="364" spans="20:20" customFormat="1" x14ac:dyDescent="0.55000000000000004">
      <c r="T364" s="78"/>
    </row>
    <row r="365" spans="20:20" customFormat="1" x14ac:dyDescent="0.55000000000000004">
      <c r="T365" s="78"/>
    </row>
    <row r="366" spans="20:20" customFormat="1" x14ac:dyDescent="0.55000000000000004">
      <c r="T366" s="78"/>
    </row>
    <row r="367" spans="20:20" customFormat="1" x14ac:dyDescent="0.55000000000000004">
      <c r="T367" s="78"/>
    </row>
    <row r="368" spans="20:20" customFormat="1" x14ac:dyDescent="0.55000000000000004">
      <c r="T368" s="78"/>
    </row>
    <row r="369" spans="20:20" customFormat="1" x14ac:dyDescent="0.55000000000000004">
      <c r="T369" s="78"/>
    </row>
    <row r="370" spans="20:20" customFormat="1" x14ac:dyDescent="0.55000000000000004">
      <c r="T370" s="78"/>
    </row>
    <row r="371" spans="20:20" customFormat="1" x14ac:dyDescent="0.55000000000000004">
      <c r="T371" s="78"/>
    </row>
    <row r="372" spans="20:20" customFormat="1" x14ac:dyDescent="0.55000000000000004">
      <c r="T372" s="78"/>
    </row>
    <row r="373" spans="20:20" customFormat="1" x14ac:dyDescent="0.55000000000000004">
      <c r="T373" s="78"/>
    </row>
    <row r="374" spans="20:20" customFormat="1" x14ac:dyDescent="0.55000000000000004">
      <c r="T374" s="78"/>
    </row>
    <row r="375" spans="20:20" customFormat="1" x14ac:dyDescent="0.55000000000000004">
      <c r="T375" s="78"/>
    </row>
    <row r="376" spans="20:20" customFormat="1" x14ac:dyDescent="0.55000000000000004">
      <c r="T376" s="78"/>
    </row>
    <row r="377" spans="20:20" customFormat="1" x14ac:dyDescent="0.55000000000000004">
      <c r="T377" s="78"/>
    </row>
    <row r="378" spans="20:20" customFormat="1" x14ac:dyDescent="0.55000000000000004">
      <c r="T378" s="78"/>
    </row>
    <row r="379" spans="20:20" customFormat="1" x14ac:dyDescent="0.55000000000000004">
      <c r="T379" s="78"/>
    </row>
    <row r="380" spans="20:20" customFormat="1" x14ac:dyDescent="0.55000000000000004">
      <c r="T380" s="78"/>
    </row>
    <row r="381" spans="20:20" customFormat="1" x14ac:dyDescent="0.55000000000000004">
      <c r="T381" s="78"/>
    </row>
    <row r="382" spans="20:20" customFormat="1" x14ac:dyDescent="0.55000000000000004">
      <c r="T382" s="78"/>
    </row>
    <row r="383" spans="20:20" customFormat="1" x14ac:dyDescent="0.55000000000000004">
      <c r="T383" s="78"/>
    </row>
    <row r="384" spans="20:20" customFormat="1" x14ac:dyDescent="0.55000000000000004">
      <c r="T384" s="78"/>
    </row>
    <row r="385" spans="20:20" customFormat="1" x14ac:dyDescent="0.55000000000000004">
      <c r="T385" s="78"/>
    </row>
    <row r="386" spans="20:20" customFormat="1" x14ac:dyDescent="0.55000000000000004">
      <c r="T386" s="78"/>
    </row>
    <row r="387" spans="20:20" customFormat="1" x14ac:dyDescent="0.55000000000000004">
      <c r="T387" s="78"/>
    </row>
    <row r="388" spans="20:20" customFormat="1" x14ac:dyDescent="0.55000000000000004">
      <c r="T388" s="78"/>
    </row>
    <row r="389" spans="20:20" customFormat="1" x14ac:dyDescent="0.55000000000000004">
      <c r="T389" s="78"/>
    </row>
    <row r="390" spans="20:20" customFormat="1" x14ac:dyDescent="0.55000000000000004">
      <c r="T390" s="78"/>
    </row>
    <row r="391" spans="20:20" customFormat="1" x14ac:dyDescent="0.55000000000000004">
      <c r="T391" s="78"/>
    </row>
    <row r="392" spans="20:20" customFormat="1" x14ac:dyDescent="0.55000000000000004">
      <c r="T392" s="78"/>
    </row>
    <row r="393" spans="20:20" customFormat="1" x14ac:dyDescent="0.55000000000000004">
      <c r="T393" s="78"/>
    </row>
    <row r="394" spans="20:20" customFormat="1" x14ac:dyDescent="0.55000000000000004">
      <c r="T394" s="78"/>
    </row>
    <row r="395" spans="20:20" customFormat="1" x14ac:dyDescent="0.55000000000000004">
      <c r="T395" s="78"/>
    </row>
    <row r="396" spans="20:20" customFormat="1" x14ac:dyDescent="0.55000000000000004">
      <c r="T396" s="78"/>
    </row>
    <row r="397" spans="20:20" customFormat="1" x14ac:dyDescent="0.55000000000000004">
      <c r="T397" s="78"/>
    </row>
    <row r="398" spans="20:20" customFormat="1" x14ac:dyDescent="0.55000000000000004">
      <c r="T398" s="78"/>
    </row>
    <row r="399" spans="20:20" customFormat="1" x14ac:dyDescent="0.55000000000000004">
      <c r="T399" s="78"/>
    </row>
    <row r="400" spans="20:20" customFormat="1" x14ac:dyDescent="0.55000000000000004">
      <c r="T400" s="78"/>
    </row>
    <row r="401" spans="20:20" customFormat="1" x14ac:dyDescent="0.55000000000000004">
      <c r="T401" s="78"/>
    </row>
    <row r="402" spans="20:20" customFormat="1" x14ac:dyDescent="0.55000000000000004">
      <c r="T402" s="78"/>
    </row>
    <row r="403" spans="20:20" customFormat="1" x14ac:dyDescent="0.55000000000000004">
      <c r="T403" s="78"/>
    </row>
    <row r="404" spans="20:20" customFormat="1" x14ac:dyDescent="0.55000000000000004">
      <c r="T404" s="78"/>
    </row>
    <row r="405" spans="20:20" customFormat="1" x14ac:dyDescent="0.55000000000000004">
      <c r="T405" s="78"/>
    </row>
    <row r="406" spans="20:20" customFormat="1" x14ac:dyDescent="0.55000000000000004">
      <c r="T406" s="78"/>
    </row>
    <row r="407" spans="20:20" customFormat="1" x14ac:dyDescent="0.55000000000000004">
      <c r="T407" s="78"/>
    </row>
    <row r="408" spans="20:20" customFormat="1" x14ac:dyDescent="0.55000000000000004">
      <c r="T408" s="78"/>
    </row>
    <row r="409" spans="20:20" customFormat="1" x14ac:dyDescent="0.55000000000000004">
      <c r="T409" s="78"/>
    </row>
    <row r="410" spans="20:20" customFormat="1" x14ac:dyDescent="0.55000000000000004">
      <c r="T410" s="78"/>
    </row>
    <row r="411" spans="20:20" customFormat="1" x14ac:dyDescent="0.55000000000000004">
      <c r="T411" s="78"/>
    </row>
    <row r="412" spans="20:20" customFormat="1" x14ac:dyDescent="0.55000000000000004">
      <c r="T412" s="78"/>
    </row>
    <row r="413" spans="20:20" customFormat="1" x14ac:dyDescent="0.55000000000000004">
      <c r="T413" s="78"/>
    </row>
    <row r="414" spans="20:20" customFormat="1" x14ac:dyDescent="0.55000000000000004">
      <c r="T414" s="78"/>
    </row>
    <row r="415" spans="20:20" customFormat="1" x14ac:dyDescent="0.55000000000000004">
      <c r="T415" s="78"/>
    </row>
    <row r="416" spans="20:20" customFormat="1" x14ac:dyDescent="0.55000000000000004">
      <c r="T416" s="78"/>
    </row>
    <row r="417" spans="20:20" customFormat="1" x14ac:dyDescent="0.55000000000000004">
      <c r="T417" s="78"/>
    </row>
    <row r="418" spans="20:20" customFormat="1" x14ac:dyDescent="0.55000000000000004">
      <c r="T418" s="78"/>
    </row>
    <row r="419" spans="20:20" customFormat="1" x14ac:dyDescent="0.55000000000000004">
      <c r="T419" s="78"/>
    </row>
    <row r="420" spans="20:20" customFormat="1" x14ac:dyDescent="0.55000000000000004">
      <c r="T420" s="78"/>
    </row>
    <row r="421" spans="20:20" customFormat="1" x14ac:dyDescent="0.55000000000000004">
      <c r="T421" s="78"/>
    </row>
    <row r="422" spans="20:20" customFormat="1" x14ac:dyDescent="0.55000000000000004">
      <c r="T422" s="78"/>
    </row>
    <row r="423" spans="20:20" customFormat="1" x14ac:dyDescent="0.55000000000000004">
      <c r="T423" s="78"/>
    </row>
    <row r="424" spans="20:20" customFormat="1" x14ac:dyDescent="0.55000000000000004">
      <c r="T424" s="78"/>
    </row>
    <row r="425" spans="20:20" customFormat="1" x14ac:dyDescent="0.55000000000000004">
      <c r="T425" s="78"/>
    </row>
    <row r="426" spans="20:20" customFormat="1" x14ac:dyDescent="0.55000000000000004">
      <c r="T426" s="78"/>
    </row>
    <row r="427" spans="20:20" customFormat="1" x14ac:dyDescent="0.55000000000000004">
      <c r="T427" s="78"/>
    </row>
    <row r="428" spans="20:20" customFormat="1" x14ac:dyDescent="0.55000000000000004">
      <c r="T428" s="78"/>
    </row>
    <row r="429" spans="20:20" customFormat="1" x14ac:dyDescent="0.55000000000000004">
      <c r="T429" s="78"/>
    </row>
    <row r="430" spans="20:20" customFormat="1" x14ac:dyDescent="0.55000000000000004">
      <c r="T430" s="78"/>
    </row>
    <row r="431" spans="20:20" customFormat="1" x14ac:dyDescent="0.55000000000000004">
      <c r="T431" s="78"/>
    </row>
    <row r="432" spans="20:20" customFormat="1" x14ac:dyDescent="0.55000000000000004">
      <c r="T432" s="78"/>
    </row>
    <row r="433" spans="20:20" customFormat="1" x14ac:dyDescent="0.55000000000000004">
      <c r="T433" s="78"/>
    </row>
    <row r="434" spans="20:20" customFormat="1" x14ac:dyDescent="0.55000000000000004">
      <c r="T434" s="78"/>
    </row>
    <row r="435" spans="20:20" customFormat="1" x14ac:dyDescent="0.55000000000000004">
      <c r="T435" s="78"/>
    </row>
    <row r="436" spans="20:20" customFormat="1" x14ac:dyDescent="0.55000000000000004">
      <c r="T436" s="78"/>
    </row>
    <row r="437" spans="20:20" customFormat="1" x14ac:dyDescent="0.55000000000000004">
      <c r="T437" s="78"/>
    </row>
    <row r="438" spans="20:20" customFormat="1" x14ac:dyDescent="0.55000000000000004">
      <c r="T438" s="78"/>
    </row>
    <row r="439" spans="20:20" customFormat="1" x14ac:dyDescent="0.55000000000000004">
      <c r="T439" s="78"/>
    </row>
    <row r="440" spans="20:20" customFormat="1" x14ac:dyDescent="0.55000000000000004">
      <c r="T440" s="78"/>
    </row>
    <row r="441" spans="20:20" customFormat="1" x14ac:dyDescent="0.55000000000000004">
      <c r="T441" s="78"/>
    </row>
    <row r="442" spans="20:20" customFormat="1" x14ac:dyDescent="0.55000000000000004">
      <c r="T442" s="78"/>
    </row>
    <row r="443" spans="20:20" customFormat="1" x14ac:dyDescent="0.55000000000000004">
      <c r="T443" s="78"/>
    </row>
    <row r="444" spans="20:20" customFormat="1" x14ac:dyDescent="0.55000000000000004">
      <c r="T444" s="78"/>
    </row>
    <row r="445" spans="20:20" customFormat="1" x14ac:dyDescent="0.55000000000000004">
      <c r="T445" s="78"/>
    </row>
    <row r="446" spans="20:20" customFormat="1" x14ac:dyDescent="0.55000000000000004">
      <c r="T446" s="78"/>
    </row>
    <row r="447" spans="20:20" customFormat="1" x14ac:dyDescent="0.55000000000000004">
      <c r="T447" s="78"/>
    </row>
    <row r="448" spans="20:20" customFormat="1" x14ac:dyDescent="0.55000000000000004">
      <c r="T448" s="78"/>
    </row>
    <row r="449" spans="20:20" customFormat="1" x14ac:dyDescent="0.55000000000000004">
      <c r="T449" s="78"/>
    </row>
    <row r="450" spans="20:20" customFormat="1" x14ac:dyDescent="0.55000000000000004">
      <c r="T450" s="78"/>
    </row>
    <row r="451" spans="20:20" customFormat="1" x14ac:dyDescent="0.55000000000000004">
      <c r="T451" s="78"/>
    </row>
    <row r="452" spans="20:20" customFormat="1" x14ac:dyDescent="0.55000000000000004">
      <c r="T452" s="78"/>
    </row>
    <row r="453" spans="20:20" customFormat="1" x14ac:dyDescent="0.55000000000000004">
      <c r="T453" s="78"/>
    </row>
    <row r="454" spans="20:20" customFormat="1" x14ac:dyDescent="0.55000000000000004">
      <c r="T454" s="78"/>
    </row>
    <row r="455" spans="20:20" customFormat="1" x14ac:dyDescent="0.55000000000000004">
      <c r="T455" s="78"/>
    </row>
    <row r="456" spans="20:20" customFormat="1" x14ac:dyDescent="0.55000000000000004">
      <c r="T456" s="78"/>
    </row>
    <row r="457" spans="20:20" customFormat="1" x14ac:dyDescent="0.55000000000000004">
      <c r="T457" s="78"/>
    </row>
    <row r="458" spans="20:20" customFormat="1" x14ac:dyDescent="0.55000000000000004">
      <c r="T458" s="78"/>
    </row>
    <row r="459" spans="20:20" customFormat="1" x14ac:dyDescent="0.55000000000000004">
      <c r="T459" s="78"/>
    </row>
    <row r="460" spans="20:20" customFormat="1" x14ac:dyDescent="0.55000000000000004">
      <c r="T460" s="78"/>
    </row>
    <row r="461" spans="20:20" customFormat="1" x14ac:dyDescent="0.55000000000000004">
      <c r="T461" s="78"/>
    </row>
    <row r="462" spans="20:20" customFormat="1" x14ac:dyDescent="0.55000000000000004">
      <c r="T462" s="78"/>
    </row>
    <row r="463" spans="20:20" customFormat="1" x14ac:dyDescent="0.55000000000000004">
      <c r="T463" s="78"/>
    </row>
    <row r="464" spans="20:20" customFormat="1" x14ac:dyDescent="0.55000000000000004">
      <c r="T464" s="78"/>
    </row>
    <row r="465" spans="20:20" customFormat="1" x14ac:dyDescent="0.55000000000000004">
      <c r="T465" s="78"/>
    </row>
    <row r="466" spans="20:20" customFormat="1" x14ac:dyDescent="0.55000000000000004">
      <c r="T466" s="78"/>
    </row>
    <row r="467" spans="20:20" customFormat="1" x14ac:dyDescent="0.55000000000000004">
      <c r="T467" s="78"/>
    </row>
    <row r="468" spans="20:20" customFormat="1" x14ac:dyDescent="0.55000000000000004">
      <c r="T468" s="78"/>
    </row>
    <row r="469" spans="20:20" customFormat="1" x14ac:dyDescent="0.55000000000000004">
      <c r="T469" s="78"/>
    </row>
    <row r="470" spans="20:20" customFormat="1" x14ac:dyDescent="0.55000000000000004">
      <c r="T470" s="78"/>
    </row>
    <row r="471" spans="20:20" customFormat="1" x14ac:dyDescent="0.55000000000000004">
      <c r="T471" s="78"/>
    </row>
    <row r="472" spans="20:20" customFormat="1" x14ac:dyDescent="0.55000000000000004">
      <c r="T472" s="78"/>
    </row>
    <row r="473" spans="20:20" customFormat="1" x14ac:dyDescent="0.55000000000000004">
      <c r="T473" s="78"/>
    </row>
    <row r="474" spans="20:20" customFormat="1" x14ac:dyDescent="0.55000000000000004">
      <c r="T474" s="78"/>
    </row>
    <row r="475" spans="20:20" customFormat="1" x14ac:dyDescent="0.55000000000000004">
      <c r="T475" s="78"/>
    </row>
    <row r="476" spans="20:20" customFormat="1" x14ac:dyDescent="0.55000000000000004">
      <c r="T476" s="78"/>
    </row>
    <row r="477" spans="20:20" customFormat="1" x14ac:dyDescent="0.55000000000000004">
      <c r="T477" s="78"/>
    </row>
    <row r="478" spans="20:20" customFormat="1" x14ac:dyDescent="0.55000000000000004">
      <c r="T478" s="78"/>
    </row>
    <row r="479" spans="20:20" customFormat="1" x14ac:dyDescent="0.55000000000000004">
      <c r="T479" s="78"/>
    </row>
    <row r="480" spans="20:20" customFormat="1" x14ac:dyDescent="0.55000000000000004">
      <c r="T480" s="78"/>
    </row>
    <row r="481" spans="20:20" customFormat="1" x14ac:dyDescent="0.55000000000000004">
      <c r="T481" s="78"/>
    </row>
    <row r="482" spans="20:20" customFormat="1" x14ac:dyDescent="0.55000000000000004">
      <c r="T482" s="78"/>
    </row>
    <row r="483" spans="20:20" customFormat="1" x14ac:dyDescent="0.55000000000000004">
      <c r="T483" s="78"/>
    </row>
    <row r="484" spans="20:20" customFormat="1" x14ac:dyDescent="0.55000000000000004">
      <c r="T484" s="78"/>
    </row>
    <row r="485" spans="20:20" customFormat="1" x14ac:dyDescent="0.55000000000000004">
      <c r="T485" s="78"/>
    </row>
    <row r="486" spans="20:20" customFormat="1" x14ac:dyDescent="0.55000000000000004">
      <c r="T486" s="78"/>
    </row>
    <row r="487" spans="20:20" customFormat="1" x14ac:dyDescent="0.55000000000000004">
      <c r="T487" s="78"/>
    </row>
    <row r="488" spans="20:20" customFormat="1" x14ac:dyDescent="0.55000000000000004">
      <c r="T488" s="78"/>
    </row>
    <row r="489" spans="20:20" customFormat="1" x14ac:dyDescent="0.55000000000000004">
      <c r="T489" s="78"/>
    </row>
    <row r="490" spans="20:20" customFormat="1" x14ac:dyDescent="0.55000000000000004">
      <c r="T490" s="78"/>
    </row>
    <row r="491" spans="20:20" customFormat="1" x14ac:dyDescent="0.55000000000000004">
      <c r="T491" s="78"/>
    </row>
    <row r="492" spans="20:20" customFormat="1" x14ac:dyDescent="0.55000000000000004">
      <c r="T492" s="78"/>
    </row>
    <row r="493" spans="20:20" customFormat="1" x14ac:dyDescent="0.55000000000000004">
      <c r="T493" s="78"/>
    </row>
    <row r="494" spans="20:20" customFormat="1" x14ac:dyDescent="0.55000000000000004">
      <c r="T494" s="78"/>
    </row>
    <row r="495" spans="20:20" customFormat="1" x14ac:dyDescent="0.55000000000000004">
      <c r="T495" s="78"/>
    </row>
    <row r="496" spans="20:20" customFormat="1" x14ac:dyDescent="0.55000000000000004">
      <c r="T496" s="78"/>
    </row>
    <row r="497" spans="20:20" customFormat="1" x14ac:dyDescent="0.55000000000000004">
      <c r="T497" s="78"/>
    </row>
    <row r="498" spans="20:20" customFormat="1" x14ac:dyDescent="0.55000000000000004">
      <c r="T498" s="78"/>
    </row>
    <row r="499" spans="20:20" customFormat="1" x14ac:dyDescent="0.55000000000000004">
      <c r="T499" s="78"/>
    </row>
    <row r="500" spans="20:20" customFormat="1" x14ac:dyDescent="0.55000000000000004">
      <c r="T500" s="78"/>
    </row>
    <row r="501" spans="20:20" customFormat="1" x14ac:dyDescent="0.55000000000000004">
      <c r="T501" s="78"/>
    </row>
    <row r="502" spans="20:20" customFormat="1" x14ac:dyDescent="0.55000000000000004">
      <c r="T502" s="78"/>
    </row>
    <row r="503" spans="20:20" customFormat="1" x14ac:dyDescent="0.55000000000000004">
      <c r="T503" s="78"/>
    </row>
    <row r="504" spans="20:20" customFormat="1" x14ac:dyDescent="0.55000000000000004">
      <c r="T504" s="78"/>
    </row>
    <row r="505" spans="20:20" customFormat="1" x14ac:dyDescent="0.55000000000000004">
      <c r="T505" s="78"/>
    </row>
    <row r="506" spans="20:20" customFormat="1" x14ac:dyDescent="0.55000000000000004">
      <c r="T506" s="78"/>
    </row>
    <row r="507" spans="20:20" customFormat="1" x14ac:dyDescent="0.55000000000000004">
      <c r="T507" s="78"/>
    </row>
    <row r="508" spans="20:20" customFormat="1" x14ac:dyDescent="0.55000000000000004">
      <c r="T508" s="78"/>
    </row>
    <row r="509" spans="20:20" customFormat="1" x14ac:dyDescent="0.55000000000000004">
      <c r="T509" s="78"/>
    </row>
    <row r="510" spans="20:20" customFormat="1" x14ac:dyDescent="0.55000000000000004">
      <c r="T510" s="78"/>
    </row>
    <row r="511" spans="20:20" customFormat="1" x14ac:dyDescent="0.55000000000000004">
      <c r="T511" s="78"/>
    </row>
    <row r="512" spans="20:20" customFormat="1" x14ac:dyDescent="0.55000000000000004">
      <c r="T512" s="78"/>
    </row>
    <row r="513" spans="20:20" customFormat="1" x14ac:dyDescent="0.55000000000000004">
      <c r="T513" s="78"/>
    </row>
    <row r="514" spans="20:20" customFormat="1" x14ac:dyDescent="0.55000000000000004">
      <c r="T514" s="78"/>
    </row>
    <row r="515" spans="20:20" customFormat="1" x14ac:dyDescent="0.55000000000000004">
      <c r="T515" s="78"/>
    </row>
    <row r="516" spans="20:20" customFormat="1" x14ac:dyDescent="0.55000000000000004">
      <c r="T516" s="78"/>
    </row>
    <row r="517" spans="20:20" customFormat="1" x14ac:dyDescent="0.55000000000000004">
      <c r="T517" s="78"/>
    </row>
    <row r="518" spans="20:20" customFormat="1" x14ac:dyDescent="0.55000000000000004">
      <c r="T518" s="78"/>
    </row>
    <row r="519" spans="20:20" customFormat="1" x14ac:dyDescent="0.55000000000000004">
      <c r="T519" s="78"/>
    </row>
    <row r="520" spans="20:20" customFormat="1" x14ac:dyDescent="0.55000000000000004">
      <c r="T520" s="78"/>
    </row>
    <row r="521" spans="20:20" customFormat="1" x14ac:dyDescent="0.55000000000000004">
      <c r="T521" s="78"/>
    </row>
    <row r="522" spans="20:20" customFormat="1" x14ac:dyDescent="0.55000000000000004">
      <c r="T522" s="78"/>
    </row>
    <row r="523" spans="20:20" customFormat="1" x14ac:dyDescent="0.55000000000000004">
      <c r="T523" s="78"/>
    </row>
    <row r="524" spans="20:20" customFormat="1" x14ac:dyDescent="0.55000000000000004">
      <c r="T524" s="78"/>
    </row>
    <row r="525" spans="20:20" customFormat="1" x14ac:dyDescent="0.55000000000000004">
      <c r="T525" s="78"/>
    </row>
    <row r="526" spans="20:20" customFormat="1" x14ac:dyDescent="0.55000000000000004">
      <c r="T526" s="78"/>
    </row>
    <row r="527" spans="20:20" customFormat="1" x14ac:dyDescent="0.55000000000000004">
      <c r="T527" s="78"/>
    </row>
    <row r="528" spans="20:20" customFormat="1" x14ac:dyDescent="0.55000000000000004">
      <c r="T528" s="78"/>
    </row>
    <row r="529" spans="20:20" customFormat="1" x14ac:dyDescent="0.55000000000000004">
      <c r="T529" s="78"/>
    </row>
    <row r="530" spans="20:20" customFormat="1" x14ac:dyDescent="0.55000000000000004">
      <c r="T530" s="78"/>
    </row>
    <row r="531" spans="20:20" customFormat="1" x14ac:dyDescent="0.55000000000000004">
      <c r="T531" s="78"/>
    </row>
    <row r="532" spans="20:20" customFormat="1" x14ac:dyDescent="0.55000000000000004">
      <c r="T532" s="78"/>
    </row>
    <row r="533" spans="20:20" customFormat="1" x14ac:dyDescent="0.55000000000000004">
      <c r="T533" s="78"/>
    </row>
    <row r="534" spans="20:20" customFormat="1" x14ac:dyDescent="0.55000000000000004">
      <c r="T534" s="78"/>
    </row>
    <row r="535" spans="20:20" customFormat="1" x14ac:dyDescent="0.55000000000000004">
      <c r="T535" s="78"/>
    </row>
    <row r="536" spans="20:20" customFormat="1" x14ac:dyDescent="0.55000000000000004">
      <c r="T536" s="78"/>
    </row>
    <row r="537" spans="20:20" customFormat="1" x14ac:dyDescent="0.55000000000000004">
      <c r="T537" s="78"/>
    </row>
    <row r="538" spans="20:20" customFormat="1" x14ac:dyDescent="0.55000000000000004">
      <c r="T538" s="78"/>
    </row>
    <row r="539" spans="20:20" customFormat="1" x14ac:dyDescent="0.55000000000000004">
      <c r="T539" s="78"/>
    </row>
    <row r="540" spans="20:20" customFormat="1" x14ac:dyDescent="0.55000000000000004">
      <c r="T540" s="78"/>
    </row>
    <row r="541" spans="20:20" customFormat="1" x14ac:dyDescent="0.55000000000000004">
      <c r="T541" s="78"/>
    </row>
    <row r="542" spans="20:20" customFormat="1" x14ac:dyDescent="0.55000000000000004">
      <c r="T542" s="78"/>
    </row>
    <row r="543" spans="20:20" customFormat="1" x14ac:dyDescent="0.55000000000000004">
      <c r="T543" s="78"/>
    </row>
    <row r="544" spans="20:20" customFormat="1" x14ac:dyDescent="0.55000000000000004">
      <c r="T544" s="78"/>
    </row>
    <row r="545" spans="20:20" customFormat="1" x14ac:dyDescent="0.55000000000000004">
      <c r="T545" s="78"/>
    </row>
    <row r="546" spans="20:20" customFormat="1" x14ac:dyDescent="0.55000000000000004">
      <c r="T546" s="78"/>
    </row>
    <row r="547" spans="20:20" customFormat="1" x14ac:dyDescent="0.55000000000000004">
      <c r="T547" s="78"/>
    </row>
    <row r="548" spans="20:20" customFormat="1" x14ac:dyDescent="0.55000000000000004">
      <c r="T548" s="78"/>
    </row>
    <row r="549" spans="20:20" customFormat="1" x14ac:dyDescent="0.55000000000000004">
      <c r="T549" s="78"/>
    </row>
    <row r="550" spans="20:20" customFormat="1" x14ac:dyDescent="0.55000000000000004">
      <c r="T550" s="78"/>
    </row>
    <row r="551" spans="20:20" customFormat="1" x14ac:dyDescent="0.55000000000000004">
      <c r="T551" s="78"/>
    </row>
    <row r="552" spans="20:20" customFormat="1" x14ac:dyDescent="0.55000000000000004">
      <c r="T552" s="78"/>
    </row>
    <row r="553" spans="20:20" customFormat="1" x14ac:dyDescent="0.55000000000000004">
      <c r="T553" s="78"/>
    </row>
    <row r="554" spans="20:20" customFormat="1" x14ac:dyDescent="0.55000000000000004">
      <c r="T554" s="78"/>
    </row>
    <row r="555" spans="20:20" customFormat="1" x14ac:dyDescent="0.55000000000000004">
      <c r="T555" s="78"/>
    </row>
    <row r="556" spans="20:20" customFormat="1" x14ac:dyDescent="0.55000000000000004">
      <c r="T556" s="78"/>
    </row>
    <row r="557" spans="20:20" customFormat="1" x14ac:dyDescent="0.55000000000000004">
      <c r="T557" s="78"/>
    </row>
    <row r="558" spans="20:20" customFormat="1" x14ac:dyDescent="0.55000000000000004">
      <c r="T558" s="78"/>
    </row>
    <row r="559" spans="20:20" customFormat="1" x14ac:dyDescent="0.55000000000000004">
      <c r="T559" s="78"/>
    </row>
    <row r="560" spans="20:20" customFormat="1" x14ac:dyDescent="0.55000000000000004">
      <c r="T560" s="78"/>
    </row>
    <row r="561" spans="20:20" customFormat="1" x14ac:dyDescent="0.55000000000000004">
      <c r="T561" s="78"/>
    </row>
    <row r="562" spans="20:20" customFormat="1" x14ac:dyDescent="0.55000000000000004">
      <c r="T562" s="78"/>
    </row>
    <row r="563" spans="20:20" customFormat="1" x14ac:dyDescent="0.55000000000000004">
      <c r="T563" s="78"/>
    </row>
    <row r="564" spans="20:20" customFormat="1" x14ac:dyDescent="0.55000000000000004">
      <c r="T564" s="78"/>
    </row>
    <row r="565" spans="20:20" customFormat="1" x14ac:dyDescent="0.55000000000000004">
      <c r="T565" s="78"/>
    </row>
    <row r="566" spans="20:20" customFormat="1" x14ac:dyDescent="0.55000000000000004">
      <c r="T566" s="78"/>
    </row>
    <row r="567" spans="20:20" customFormat="1" x14ac:dyDescent="0.55000000000000004">
      <c r="T567" s="78"/>
    </row>
    <row r="568" spans="20:20" customFormat="1" x14ac:dyDescent="0.55000000000000004">
      <c r="T568" s="78"/>
    </row>
    <row r="569" spans="20:20" customFormat="1" x14ac:dyDescent="0.55000000000000004">
      <c r="T569" s="78"/>
    </row>
    <row r="570" spans="20:20" customFormat="1" x14ac:dyDescent="0.55000000000000004">
      <c r="T570" s="78"/>
    </row>
    <row r="571" spans="20:20" customFormat="1" x14ac:dyDescent="0.55000000000000004">
      <c r="T571" s="78"/>
    </row>
    <row r="572" spans="20:20" customFormat="1" x14ac:dyDescent="0.55000000000000004">
      <c r="T572" s="78"/>
    </row>
    <row r="573" spans="20:20" customFormat="1" x14ac:dyDescent="0.55000000000000004">
      <c r="T573" s="78"/>
    </row>
    <row r="574" spans="20:20" customFormat="1" x14ac:dyDescent="0.55000000000000004">
      <c r="T574" s="78"/>
    </row>
    <row r="575" spans="20:20" customFormat="1" x14ac:dyDescent="0.55000000000000004">
      <c r="T575" s="78"/>
    </row>
    <row r="576" spans="20:20" customFormat="1" x14ac:dyDescent="0.55000000000000004">
      <c r="T576" s="78"/>
    </row>
    <row r="577" spans="20:20" customFormat="1" x14ac:dyDescent="0.55000000000000004">
      <c r="T577" s="78"/>
    </row>
    <row r="578" spans="20:20" customFormat="1" x14ac:dyDescent="0.55000000000000004">
      <c r="T578" s="78"/>
    </row>
    <row r="579" spans="20:20" customFormat="1" x14ac:dyDescent="0.55000000000000004">
      <c r="T579" s="78"/>
    </row>
    <row r="580" spans="20:20" customFormat="1" x14ac:dyDescent="0.55000000000000004">
      <c r="T580" s="78"/>
    </row>
    <row r="581" spans="20:20" customFormat="1" x14ac:dyDescent="0.55000000000000004">
      <c r="T581" s="78"/>
    </row>
    <row r="582" spans="20:20" customFormat="1" x14ac:dyDescent="0.55000000000000004">
      <c r="T582" s="78"/>
    </row>
    <row r="583" spans="20:20" customFormat="1" x14ac:dyDescent="0.55000000000000004">
      <c r="T583" s="78"/>
    </row>
    <row r="584" spans="20:20" customFormat="1" x14ac:dyDescent="0.55000000000000004">
      <c r="T584" s="78"/>
    </row>
    <row r="585" spans="20:20" customFormat="1" x14ac:dyDescent="0.55000000000000004">
      <c r="T585" s="78"/>
    </row>
    <row r="586" spans="20:20" customFormat="1" x14ac:dyDescent="0.55000000000000004">
      <c r="T586" s="78"/>
    </row>
    <row r="587" spans="20:20" customFormat="1" x14ac:dyDescent="0.55000000000000004">
      <c r="T587" s="78"/>
    </row>
    <row r="588" spans="20:20" customFormat="1" x14ac:dyDescent="0.55000000000000004">
      <c r="T588" s="78"/>
    </row>
    <row r="589" spans="20:20" customFormat="1" x14ac:dyDescent="0.55000000000000004">
      <c r="T589" s="78"/>
    </row>
    <row r="590" spans="20:20" customFormat="1" x14ac:dyDescent="0.55000000000000004">
      <c r="T590" s="78"/>
    </row>
    <row r="591" spans="20:20" customFormat="1" x14ac:dyDescent="0.55000000000000004">
      <c r="T591" s="78"/>
    </row>
    <row r="592" spans="20:20" customFormat="1" x14ac:dyDescent="0.55000000000000004">
      <c r="T592" s="78"/>
    </row>
    <row r="593" spans="20:20" customFormat="1" x14ac:dyDescent="0.55000000000000004">
      <c r="T593" s="78"/>
    </row>
    <row r="594" spans="20:20" customFormat="1" x14ac:dyDescent="0.55000000000000004">
      <c r="T594" s="78"/>
    </row>
    <row r="595" spans="20:20" customFormat="1" x14ac:dyDescent="0.55000000000000004">
      <c r="T595" s="78"/>
    </row>
    <row r="596" spans="20:20" customFormat="1" x14ac:dyDescent="0.55000000000000004">
      <c r="T596" s="78"/>
    </row>
    <row r="597" spans="20:20" customFormat="1" x14ac:dyDescent="0.55000000000000004">
      <c r="T597" s="78"/>
    </row>
    <row r="598" spans="20:20" customFormat="1" x14ac:dyDescent="0.55000000000000004">
      <c r="T598" s="78"/>
    </row>
    <row r="599" spans="20:20" customFormat="1" x14ac:dyDescent="0.55000000000000004">
      <c r="T599" s="78"/>
    </row>
    <row r="600" spans="20:20" customFormat="1" x14ac:dyDescent="0.55000000000000004">
      <c r="T600" s="78"/>
    </row>
    <row r="601" spans="20:20" customFormat="1" x14ac:dyDescent="0.55000000000000004">
      <c r="T601" s="78"/>
    </row>
    <row r="602" spans="20:20" customFormat="1" x14ac:dyDescent="0.55000000000000004">
      <c r="T602" s="78"/>
    </row>
    <row r="603" spans="20:20" customFormat="1" x14ac:dyDescent="0.55000000000000004">
      <c r="T603" s="78"/>
    </row>
    <row r="604" spans="20:20" customFormat="1" x14ac:dyDescent="0.55000000000000004">
      <c r="T604" s="78"/>
    </row>
    <row r="605" spans="20:20" customFormat="1" x14ac:dyDescent="0.55000000000000004">
      <c r="T605" s="78"/>
    </row>
    <row r="606" spans="20:20" customFormat="1" x14ac:dyDescent="0.55000000000000004">
      <c r="T606" s="78"/>
    </row>
    <row r="607" spans="20:20" customFormat="1" x14ac:dyDescent="0.55000000000000004">
      <c r="T607" s="78"/>
    </row>
    <row r="608" spans="20:20" customFormat="1" x14ac:dyDescent="0.55000000000000004">
      <c r="T608" s="78"/>
    </row>
    <row r="609" spans="20:20" customFormat="1" x14ac:dyDescent="0.55000000000000004">
      <c r="T609" s="78"/>
    </row>
    <row r="610" spans="20:20" customFormat="1" x14ac:dyDescent="0.55000000000000004">
      <c r="T610" s="78"/>
    </row>
    <row r="611" spans="20:20" customFormat="1" x14ac:dyDescent="0.55000000000000004">
      <c r="T611" s="78"/>
    </row>
    <row r="612" spans="20:20" customFormat="1" x14ac:dyDescent="0.55000000000000004">
      <c r="T612" s="78"/>
    </row>
    <row r="613" spans="20:20" customFormat="1" x14ac:dyDescent="0.55000000000000004">
      <c r="T613" s="78"/>
    </row>
    <row r="614" spans="20:20" customFormat="1" x14ac:dyDescent="0.55000000000000004">
      <c r="T614" s="78"/>
    </row>
    <row r="615" spans="20:20" customFormat="1" x14ac:dyDescent="0.55000000000000004">
      <c r="T615" s="78"/>
    </row>
    <row r="616" spans="20:20" customFormat="1" x14ac:dyDescent="0.55000000000000004">
      <c r="T616" s="78"/>
    </row>
    <row r="617" spans="20:20" customFormat="1" x14ac:dyDescent="0.55000000000000004">
      <c r="T617" s="78"/>
    </row>
    <row r="618" spans="20:20" customFormat="1" x14ac:dyDescent="0.55000000000000004">
      <c r="T618" s="78"/>
    </row>
    <row r="619" spans="20:20" customFormat="1" x14ac:dyDescent="0.55000000000000004">
      <c r="T619" s="78"/>
    </row>
    <row r="620" spans="20:20" customFormat="1" x14ac:dyDescent="0.55000000000000004">
      <c r="T620" s="78"/>
    </row>
    <row r="621" spans="20:20" customFormat="1" x14ac:dyDescent="0.55000000000000004">
      <c r="T621" s="78"/>
    </row>
    <row r="622" spans="20:20" customFormat="1" x14ac:dyDescent="0.55000000000000004">
      <c r="T622" s="78"/>
    </row>
    <row r="623" spans="20:20" customFormat="1" x14ac:dyDescent="0.55000000000000004">
      <c r="T623" s="78"/>
    </row>
    <row r="624" spans="20:20" customFormat="1" x14ac:dyDescent="0.55000000000000004">
      <c r="T624" s="78"/>
    </row>
    <row r="625" spans="20:20" customFormat="1" x14ac:dyDescent="0.55000000000000004">
      <c r="T625" s="78"/>
    </row>
    <row r="626" spans="20:20" customFormat="1" x14ac:dyDescent="0.55000000000000004">
      <c r="T626" s="78"/>
    </row>
    <row r="627" spans="20:20" customFormat="1" x14ac:dyDescent="0.55000000000000004">
      <c r="T627" s="78"/>
    </row>
    <row r="628" spans="20:20" customFormat="1" x14ac:dyDescent="0.55000000000000004">
      <c r="T628" s="78"/>
    </row>
    <row r="629" spans="20:20" customFormat="1" x14ac:dyDescent="0.55000000000000004">
      <c r="T629" s="78"/>
    </row>
    <row r="630" spans="20:20" customFormat="1" x14ac:dyDescent="0.55000000000000004">
      <c r="T630" s="78"/>
    </row>
    <row r="631" spans="20:20" customFormat="1" x14ac:dyDescent="0.55000000000000004">
      <c r="T631" s="78"/>
    </row>
    <row r="632" spans="20:20" customFormat="1" x14ac:dyDescent="0.55000000000000004">
      <c r="T632" s="78"/>
    </row>
    <row r="633" spans="20:20" customFormat="1" x14ac:dyDescent="0.55000000000000004">
      <c r="T633" s="78"/>
    </row>
    <row r="634" spans="20:20" customFormat="1" x14ac:dyDescent="0.55000000000000004">
      <c r="T634" s="78"/>
    </row>
    <row r="635" spans="20:20" customFormat="1" x14ac:dyDescent="0.55000000000000004">
      <c r="T635" s="78"/>
    </row>
    <row r="636" spans="20:20" customFormat="1" x14ac:dyDescent="0.55000000000000004">
      <c r="T636" s="78"/>
    </row>
    <row r="637" spans="20:20" customFormat="1" x14ac:dyDescent="0.55000000000000004">
      <c r="T637" s="78"/>
    </row>
    <row r="638" spans="20:20" customFormat="1" x14ac:dyDescent="0.55000000000000004">
      <c r="T638" s="78"/>
    </row>
    <row r="639" spans="20:20" customFormat="1" x14ac:dyDescent="0.55000000000000004">
      <c r="T639" s="78"/>
    </row>
    <row r="640" spans="20:20" customFormat="1" x14ac:dyDescent="0.55000000000000004">
      <c r="T640" s="78"/>
    </row>
    <row r="641" spans="20:20" customFormat="1" x14ac:dyDescent="0.55000000000000004">
      <c r="T641" s="78"/>
    </row>
    <row r="642" spans="20:20" customFormat="1" x14ac:dyDescent="0.55000000000000004">
      <c r="T642" s="78"/>
    </row>
    <row r="643" spans="20:20" customFormat="1" x14ac:dyDescent="0.55000000000000004">
      <c r="T643" s="78"/>
    </row>
    <row r="644" spans="20:20" customFormat="1" x14ac:dyDescent="0.55000000000000004">
      <c r="T644" s="78"/>
    </row>
    <row r="645" spans="20:20" customFormat="1" x14ac:dyDescent="0.55000000000000004">
      <c r="T645" s="78"/>
    </row>
    <row r="646" spans="20:20" customFormat="1" x14ac:dyDescent="0.55000000000000004">
      <c r="T646" s="78"/>
    </row>
    <row r="647" spans="20:20" customFormat="1" x14ac:dyDescent="0.55000000000000004">
      <c r="T647" s="78"/>
    </row>
    <row r="648" spans="20:20" customFormat="1" x14ac:dyDescent="0.55000000000000004">
      <c r="T648" s="78"/>
    </row>
    <row r="649" spans="20:20" customFormat="1" x14ac:dyDescent="0.55000000000000004">
      <c r="T649" s="78"/>
    </row>
    <row r="650" spans="20:20" customFormat="1" x14ac:dyDescent="0.55000000000000004">
      <c r="T650" s="78"/>
    </row>
    <row r="651" spans="20:20" customFormat="1" x14ac:dyDescent="0.55000000000000004">
      <c r="T651" s="78"/>
    </row>
    <row r="652" spans="20:20" customFormat="1" x14ac:dyDescent="0.55000000000000004">
      <c r="T652" s="78"/>
    </row>
    <row r="653" spans="20:20" customFormat="1" x14ac:dyDescent="0.55000000000000004">
      <c r="T653" s="78"/>
    </row>
    <row r="654" spans="20:20" customFormat="1" x14ac:dyDescent="0.55000000000000004">
      <c r="T654" s="78"/>
    </row>
    <row r="655" spans="20:20" customFormat="1" x14ac:dyDescent="0.55000000000000004">
      <c r="T655" s="78"/>
    </row>
    <row r="656" spans="20:20" customFormat="1" x14ac:dyDescent="0.55000000000000004">
      <c r="T656" s="78"/>
    </row>
    <row r="657" spans="20:20" customFormat="1" x14ac:dyDescent="0.55000000000000004">
      <c r="T657" s="78"/>
    </row>
    <row r="658" spans="20:20" customFormat="1" x14ac:dyDescent="0.55000000000000004">
      <c r="T658" s="78"/>
    </row>
    <row r="659" spans="20:20" customFormat="1" x14ac:dyDescent="0.55000000000000004">
      <c r="T659" s="78"/>
    </row>
    <row r="660" spans="20:20" customFormat="1" x14ac:dyDescent="0.55000000000000004">
      <c r="T660" s="78"/>
    </row>
    <row r="661" spans="20:20" customFormat="1" x14ac:dyDescent="0.55000000000000004">
      <c r="T661" s="78"/>
    </row>
    <row r="662" spans="20:20" customFormat="1" x14ac:dyDescent="0.55000000000000004">
      <c r="T662" s="78"/>
    </row>
    <row r="663" spans="20:20" customFormat="1" x14ac:dyDescent="0.55000000000000004">
      <c r="T663" s="78"/>
    </row>
    <row r="664" spans="20:20" customFormat="1" x14ac:dyDescent="0.55000000000000004">
      <c r="T664" s="78"/>
    </row>
    <row r="665" spans="20:20" customFormat="1" x14ac:dyDescent="0.55000000000000004">
      <c r="T665" s="78"/>
    </row>
    <row r="666" spans="20:20" customFormat="1" x14ac:dyDescent="0.55000000000000004">
      <c r="T666" s="78"/>
    </row>
    <row r="667" spans="20:20" customFormat="1" x14ac:dyDescent="0.55000000000000004">
      <c r="T667" s="78"/>
    </row>
    <row r="668" spans="20:20" customFormat="1" x14ac:dyDescent="0.55000000000000004">
      <c r="T668" s="78"/>
    </row>
    <row r="669" spans="20:20" customFormat="1" x14ac:dyDescent="0.55000000000000004">
      <c r="T669" s="78"/>
    </row>
    <row r="670" spans="20:20" customFormat="1" x14ac:dyDescent="0.55000000000000004">
      <c r="T670" s="78"/>
    </row>
    <row r="671" spans="20:20" customFormat="1" x14ac:dyDescent="0.55000000000000004">
      <c r="T671" s="78"/>
    </row>
    <row r="672" spans="20:20" customFormat="1" x14ac:dyDescent="0.55000000000000004">
      <c r="T672" s="78"/>
    </row>
    <row r="673" spans="20:20" customFormat="1" x14ac:dyDescent="0.55000000000000004">
      <c r="T673" s="78"/>
    </row>
    <row r="674" spans="20:20" customFormat="1" x14ac:dyDescent="0.55000000000000004">
      <c r="T674" s="78"/>
    </row>
    <row r="675" spans="20:20" customFormat="1" x14ac:dyDescent="0.55000000000000004">
      <c r="T675" s="78"/>
    </row>
    <row r="676" spans="20:20" customFormat="1" x14ac:dyDescent="0.55000000000000004">
      <c r="T676" s="78"/>
    </row>
    <row r="677" spans="20:20" customFormat="1" x14ac:dyDescent="0.55000000000000004">
      <c r="T677" s="78"/>
    </row>
    <row r="678" spans="20:20" customFormat="1" x14ac:dyDescent="0.55000000000000004">
      <c r="T678" s="78"/>
    </row>
    <row r="679" spans="20:20" customFormat="1" x14ac:dyDescent="0.55000000000000004">
      <c r="T679" s="78"/>
    </row>
    <row r="680" spans="20:20" customFormat="1" x14ac:dyDescent="0.55000000000000004">
      <c r="T680" s="78"/>
    </row>
    <row r="681" spans="20:20" customFormat="1" x14ac:dyDescent="0.55000000000000004">
      <c r="T681" s="78"/>
    </row>
    <row r="682" spans="20:20" customFormat="1" x14ac:dyDescent="0.55000000000000004">
      <c r="T682" s="78"/>
    </row>
    <row r="683" spans="20:20" customFormat="1" x14ac:dyDescent="0.55000000000000004">
      <c r="T683" s="78"/>
    </row>
    <row r="684" spans="20:20" customFormat="1" x14ac:dyDescent="0.55000000000000004">
      <c r="T684" s="78"/>
    </row>
    <row r="685" spans="20:20" customFormat="1" x14ac:dyDescent="0.55000000000000004">
      <c r="T685" s="78"/>
    </row>
    <row r="686" spans="20:20" customFormat="1" x14ac:dyDescent="0.55000000000000004">
      <c r="T686" s="78"/>
    </row>
    <row r="687" spans="20:20" customFormat="1" x14ac:dyDescent="0.55000000000000004">
      <c r="T687" s="78"/>
    </row>
    <row r="688" spans="20:20" customFormat="1" x14ac:dyDescent="0.55000000000000004">
      <c r="T688" s="78"/>
    </row>
    <row r="689" spans="20:20" customFormat="1" x14ac:dyDescent="0.55000000000000004">
      <c r="T689" s="78"/>
    </row>
    <row r="690" spans="20:20" customFormat="1" x14ac:dyDescent="0.55000000000000004">
      <c r="T690" s="78"/>
    </row>
    <row r="691" spans="20:20" customFormat="1" x14ac:dyDescent="0.55000000000000004">
      <c r="T691" s="78"/>
    </row>
    <row r="692" spans="20:20" customFormat="1" x14ac:dyDescent="0.55000000000000004">
      <c r="T692" s="78"/>
    </row>
    <row r="693" spans="20:20" customFormat="1" x14ac:dyDescent="0.55000000000000004">
      <c r="T693" s="78"/>
    </row>
    <row r="694" spans="20:20" customFormat="1" x14ac:dyDescent="0.55000000000000004">
      <c r="T694" s="78"/>
    </row>
    <row r="695" spans="20:20" customFormat="1" x14ac:dyDescent="0.55000000000000004">
      <c r="T695" s="78"/>
    </row>
    <row r="696" spans="20:20" customFormat="1" x14ac:dyDescent="0.55000000000000004">
      <c r="T696" s="78"/>
    </row>
    <row r="697" spans="20:20" customFormat="1" x14ac:dyDescent="0.55000000000000004">
      <c r="T697" s="78"/>
    </row>
    <row r="698" spans="20:20" customFormat="1" x14ac:dyDescent="0.55000000000000004">
      <c r="T698" s="78"/>
    </row>
    <row r="699" spans="20:20" customFormat="1" x14ac:dyDescent="0.55000000000000004">
      <c r="T699" s="78"/>
    </row>
    <row r="700" spans="20:20" customFormat="1" x14ac:dyDescent="0.55000000000000004">
      <c r="T700" s="78"/>
    </row>
    <row r="701" spans="20:20" customFormat="1" x14ac:dyDescent="0.55000000000000004">
      <c r="T701" s="78"/>
    </row>
    <row r="702" spans="20:20" customFormat="1" x14ac:dyDescent="0.55000000000000004">
      <c r="T702" s="78"/>
    </row>
    <row r="703" spans="20:20" customFormat="1" x14ac:dyDescent="0.55000000000000004">
      <c r="T703" s="78"/>
    </row>
    <row r="704" spans="20:20" customFormat="1" x14ac:dyDescent="0.55000000000000004">
      <c r="T704" s="78"/>
    </row>
    <row r="705" spans="20:20" customFormat="1" x14ac:dyDescent="0.55000000000000004">
      <c r="T705" s="78"/>
    </row>
    <row r="706" spans="20:20" customFormat="1" x14ac:dyDescent="0.55000000000000004">
      <c r="T706" s="78"/>
    </row>
    <row r="707" spans="20:20" customFormat="1" x14ac:dyDescent="0.55000000000000004">
      <c r="T707" s="78"/>
    </row>
    <row r="708" spans="20:20" customFormat="1" x14ac:dyDescent="0.55000000000000004">
      <c r="T708" s="78"/>
    </row>
    <row r="709" spans="20:20" customFormat="1" x14ac:dyDescent="0.55000000000000004">
      <c r="T709" s="78"/>
    </row>
    <row r="710" spans="20:20" customFormat="1" x14ac:dyDescent="0.55000000000000004">
      <c r="T710" s="78"/>
    </row>
    <row r="711" spans="20:20" customFormat="1" x14ac:dyDescent="0.55000000000000004">
      <c r="T711" s="78"/>
    </row>
    <row r="712" spans="20:20" customFormat="1" x14ac:dyDescent="0.55000000000000004">
      <c r="T712" s="78"/>
    </row>
    <row r="713" spans="20:20" customFormat="1" x14ac:dyDescent="0.55000000000000004">
      <c r="T713" s="78"/>
    </row>
    <row r="714" spans="20:20" customFormat="1" x14ac:dyDescent="0.55000000000000004">
      <c r="T714" s="78"/>
    </row>
    <row r="715" spans="20:20" customFormat="1" x14ac:dyDescent="0.55000000000000004">
      <c r="T715" s="78"/>
    </row>
    <row r="716" spans="20:20" customFormat="1" x14ac:dyDescent="0.55000000000000004">
      <c r="T716" s="78"/>
    </row>
    <row r="717" spans="20:20" customFormat="1" x14ac:dyDescent="0.55000000000000004">
      <c r="T717" s="78"/>
    </row>
  </sheetData>
  <mergeCells count="35">
    <mergeCell ref="P344:Q344"/>
    <mergeCell ref="P345:Q345"/>
    <mergeCell ref="B6:J6"/>
    <mergeCell ref="K6:N6"/>
    <mergeCell ref="O6:Q6"/>
    <mergeCell ref="P336:Q336"/>
    <mergeCell ref="P337:Q337"/>
    <mergeCell ref="P338:Q338"/>
    <mergeCell ref="P339:Q339"/>
    <mergeCell ref="P340:Q340"/>
    <mergeCell ref="P341:Q341"/>
    <mergeCell ref="P330:Q330"/>
    <mergeCell ref="P331:Q331"/>
    <mergeCell ref="P332:Q332"/>
    <mergeCell ref="P322:Q322"/>
    <mergeCell ref="R6:T6"/>
    <mergeCell ref="U6:AC6"/>
    <mergeCell ref="P323:Q323"/>
    <mergeCell ref="P343:Q343"/>
    <mergeCell ref="AD6:AI6"/>
    <mergeCell ref="AK6:AL6"/>
    <mergeCell ref="P342:Q342"/>
    <mergeCell ref="P334:Q334"/>
    <mergeCell ref="P335:Q335"/>
    <mergeCell ref="P324:Q324"/>
    <mergeCell ref="P325:Q325"/>
    <mergeCell ref="P326:Q326"/>
    <mergeCell ref="P327:Q327"/>
    <mergeCell ref="P328:Q328"/>
    <mergeCell ref="P329:Q329"/>
    <mergeCell ref="P318:Q318"/>
    <mergeCell ref="P319:Q319"/>
    <mergeCell ref="P320:Q320"/>
    <mergeCell ref="P333:Q333"/>
    <mergeCell ref="P321:Q321"/>
  </mergeCells>
  <hyperlinks>
    <hyperlink ref="A1" location="'Cover page'!A1" display="'Cover page'!A1" xr:uid="{498440FF-80F7-4101-A5F3-E67058A56C53}"/>
  </hyperlink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318DC-ED50-49F3-993F-C328FA6C66D1}">
  <sheetPr codeName="Sheet430">
    <tabColor theme="6" tint="0.39997558519241921"/>
    <pageSetUpPr autoPageBreaks="0"/>
  </sheetPr>
  <dimension ref="A1:U284"/>
  <sheetViews>
    <sheetView zoomScale="80" zoomScaleNormal="80" workbookViewId="0">
      <pane xSplit="1" ySplit="4" topLeftCell="B41" activePane="bottomRight" state="frozen"/>
      <selection pane="topRight"/>
      <selection pane="bottomLeft"/>
      <selection pane="bottomRight" activeCell="N32" sqref="N32"/>
    </sheetView>
  </sheetViews>
  <sheetFormatPr defaultRowHeight="14.4" x14ac:dyDescent="0.55000000000000004"/>
  <cols>
    <col min="1" max="1" width="15.83984375" customWidth="1"/>
    <col min="2" max="3" width="22.578125" customWidth="1"/>
    <col min="4" max="5" width="14.15625" customWidth="1"/>
    <col min="6" max="6" width="16.578125" customWidth="1"/>
    <col min="7" max="7" width="11" customWidth="1"/>
    <col min="8" max="8" width="11.68359375" customWidth="1"/>
    <col min="10" max="10" width="14.68359375" customWidth="1"/>
    <col min="11" max="12" width="11" bestFit="1" customWidth="1"/>
    <col min="13" max="13" width="10.26171875" bestFit="1" customWidth="1"/>
    <col min="14" max="14" width="9.83984375" customWidth="1"/>
  </cols>
  <sheetData>
    <row r="1" spans="1:16" ht="18.3" x14ac:dyDescent="0.7">
      <c r="A1" s="228" t="s">
        <v>1043</v>
      </c>
      <c r="B1" s="129" t="s">
        <v>160</v>
      </c>
    </row>
    <row r="2" spans="1:16" x14ac:dyDescent="0.55000000000000004">
      <c r="B2" t="s">
        <v>1034</v>
      </c>
      <c r="J2" s="126" t="s">
        <v>162</v>
      </c>
      <c r="P2" s="126" t="s">
        <v>161</v>
      </c>
    </row>
    <row r="4" spans="1:16" ht="28.8" x14ac:dyDescent="0.55000000000000004">
      <c r="B4" s="127" t="s">
        <v>104</v>
      </c>
      <c r="C4" s="127" t="s">
        <v>105</v>
      </c>
      <c r="D4" s="127" t="s">
        <v>106</v>
      </c>
      <c r="E4" s="127" t="s">
        <v>32</v>
      </c>
      <c r="F4" s="127" t="s">
        <v>107</v>
      </c>
      <c r="G4" s="127" t="s">
        <v>108</v>
      </c>
      <c r="H4" s="127" t="s">
        <v>109</v>
      </c>
      <c r="I4" s="127"/>
      <c r="J4" s="127" t="s">
        <v>105</v>
      </c>
      <c r="K4" s="127" t="s">
        <v>109</v>
      </c>
      <c r="L4" s="127" t="s">
        <v>110</v>
      </c>
      <c r="M4" s="127" t="s">
        <v>111</v>
      </c>
      <c r="N4" s="127" t="s">
        <v>112</v>
      </c>
      <c r="O4" s="127" t="s">
        <v>106</v>
      </c>
    </row>
    <row r="5" spans="1:16" x14ac:dyDescent="0.55000000000000004">
      <c r="A5">
        <v>1870</v>
      </c>
      <c r="B5" s="71">
        <f>'A1. Public Sector Borrowing'!AE10</f>
        <v>2.4682526421897046</v>
      </c>
      <c r="C5" s="71">
        <f>'A1. Public Sector Borrowing'!AF10</f>
        <v>2.6814686621568375</v>
      </c>
      <c r="D5" s="71">
        <f>'A2. Public Sector Net Debt'!E191</f>
        <v>68.044825247092987</v>
      </c>
      <c r="E5" s="71"/>
      <c r="F5" s="71">
        <v>6.6319500840994436</v>
      </c>
      <c r="G5" s="71">
        <v>7.7083442626068575</v>
      </c>
      <c r="H5" s="71">
        <f>F5-G5</f>
        <v>-1.0763941785074138</v>
      </c>
    </row>
    <row r="6" spans="1:16" x14ac:dyDescent="0.55000000000000004">
      <c r="A6">
        <f>A5+1</f>
        <v>1871</v>
      </c>
      <c r="B6" s="71">
        <f>'A1. Public Sector Borrowing'!AE11</f>
        <v>2.4599701844554192</v>
      </c>
      <c r="C6" s="71">
        <f>'A1. Public Sector Borrowing'!AF11</f>
        <v>2.5272727518250626</v>
      </c>
      <c r="D6" s="71">
        <f>'A2. Public Sector Net Debt'!E192</f>
        <v>63.227002581341445</v>
      </c>
      <c r="E6" s="71">
        <f>'A1. Public Sector Borrowing'!AG11</f>
        <v>3.9811644420817007</v>
      </c>
      <c r="F6" s="71">
        <v>7.1897121297105144</v>
      </c>
      <c r="G6" s="71">
        <v>5.6191271202997513</v>
      </c>
      <c r="H6" s="71">
        <f t="shared" ref="H6:H69" si="0">F6-G6</f>
        <v>1.5705850094107632</v>
      </c>
      <c r="J6" s="72">
        <f>((E6/100)/(1+F6/100))*D5</f>
        <v>2.5272727518250622</v>
      </c>
      <c r="K6" s="72">
        <f>-((H6/100)/(1+F6/100))*D5</f>
        <v>-0.99701902708475809</v>
      </c>
      <c r="L6" s="72">
        <f>-(G6/100)/(1+G6/100)*D5</f>
        <v>-3.6201068250308439</v>
      </c>
      <c r="M6" s="72">
        <f>-B6</f>
        <v>-2.4599701844554192</v>
      </c>
      <c r="N6" s="71">
        <f t="shared" ref="N6:N69" si="1">O6-SUM(J6:M6)</f>
        <v>-0.26799938100558318</v>
      </c>
      <c r="O6" s="71">
        <f t="shared" ref="O6:O69" si="2">D6-D5</f>
        <v>-4.8178226657515424</v>
      </c>
    </row>
    <row r="7" spans="1:16" x14ac:dyDescent="0.55000000000000004">
      <c r="A7">
        <f t="shared" ref="A7:A70" si="3">A6+1</f>
        <v>1872</v>
      </c>
      <c r="B7" s="71">
        <f>'A1. Public Sector Borrowing'!AE12</f>
        <v>2.3840474858504899</v>
      </c>
      <c r="C7" s="71">
        <f>'A1. Public Sector Borrowing'!AF12</f>
        <v>2.4238409342410501</v>
      </c>
      <c r="D7" s="71">
        <f>'A2. Public Sector Net Debt'!E193</f>
        <v>59.293286670829147</v>
      </c>
      <c r="E7" s="71">
        <f>'A1. Public Sector Borrowing'!AG12</f>
        <v>4.0473156463846065</v>
      </c>
      <c r="F7" s="71">
        <v>5.5760851326615892</v>
      </c>
      <c r="G7" s="71">
        <v>0.44925515402645999</v>
      </c>
      <c r="H7" s="71">
        <f t="shared" si="0"/>
        <v>5.1268299786351292</v>
      </c>
      <c r="J7" s="72">
        <f t="shared" ref="J7:J70" si="4">((E7/100)/(1+F7/100))*D6</f>
        <v>2.4238409342410505</v>
      </c>
      <c r="K7" s="72">
        <f t="shared" ref="K7:K70" si="5">-((H7/100)/(1+F7/100))*D6</f>
        <v>-3.0703363539758683</v>
      </c>
      <c r="L7" s="72">
        <f t="shared" ref="L7:L70" si="6">-(G7/100)/(1+G7/100)*D6</f>
        <v>-0.28278016337459455</v>
      </c>
      <c r="M7" s="72">
        <f t="shared" ref="M7:M70" si="7">-B7</f>
        <v>-2.3840474858504899</v>
      </c>
      <c r="N7" s="71">
        <f t="shared" si="1"/>
        <v>-0.6203928415523956</v>
      </c>
      <c r="O7" s="71">
        <f t="shared" si="2"/>
        <v>-3.9337159105122979</v>
      </c>
    </row>
    <row r="8" spans="1:16" x14ac:dyDescent="0.55000000000000004">
      <c r="A8">
        <f t="shared" si="3"/>
        <v>1873</v>
      </c>
      <c r="B8" s="71">
        <f>'A1. Public Sector Borrowing'!AE13</f>
        <v>2.338872655112656</v>
      </c>
      <c r="C8" s="71">
        <f>'A1. Public Sector Borrowing'!AF13</f>
        <v>2.3423639156244707</v>
      </c>
      <c r="D8" s="71">
        <f>'A2. Public Sector Net Debt'!E194</f>
        <v>57.351303639057434</v>
      </c>
      <c r="E8" s="71">
        <f>'A1. Public Sector Borrowing'!AG13</f>
        <v>4.12887922467322</v>
      </c>
      <c r="F8" s="71">
        <v>4.5161334089766001</v>
      </c>
      <c r="G8" s="71">
        <v>0.94259391814766502</v>
      </c>
      <c r="H8" s="71">
        <f t="shared" si="0"/>
        <v>3.5735394908289351</v>
      </c>
      <c r="J8" s="72">
        <f t="shared" si="4"/>
        <v>2.3423639156244711</v>
      </c>
      <c r="K8" s="72">
        <f t="shared" si="5"/>
        <v>-2.0273128611649396</v>
      </c>
      <c r="L8" s="72">
        <f t="shared" si="6"/>
        <v>-0.55367599774807896</v>
      </c>
      <c r="M8" s="72">
        <f t="shared" si="7"/>
        <v>-2.338872655112656</v>
      </c>
      <c r="N8" s="71">
        <f t="shared" si="1"/>
        <v>0.63551456662949057</v>
      </c>
      <c r="O8" s="71">
        <f t="shared" si="2"/>
        <v>-1.9419830317717128</v>
      </c>
    </row>
    <row r="9" spans="1:16" x14ac:dyDescent="0.55000000000000004">
      <c r="A9">
        <f t="shared" si="3"/>
        <v>1874</v>
      </c>
      <c r="B9" s="71">
        <f>'A1. Public Sector Borrowing'!AE14</f>
        <v>1.8274309392317276</v>
      </c>
      <c r="C9" s="71">
        <f>'A1. Public Sector Borrowing'!AF14</f>
        <v>2.3870685576307662</v>
      </c>
      <c r="D9" s="71">
        <f>'A2. Public Sector Net Debt'!E195</f>
        <v>57.718869956607527</v>
      </c>
      <c r="E9" s="71">
        <f>'A1. Public Sector Borrowing'!AG14</f>
        <v>4.1499940245389171</v>
      </c>
      <c r="F9" s="71">
        <v>-0.29294858718482431</v>
      </c>
      <c r="G9" s="71">
        <v>4.1568223513549754</v>
      </c>
      <c r="H9" s="71">
        <f t="shared" si="0"/>
        <v>-4.4497709385397997</v>
      </c>
      <c r="J9" s="72">
        <f t="shared" si="4"/>
        <v>2.3870685576307666</v>
      </c>
      <c r="K9" s="72">
        <f t="shared" si="5"/>
        <v>2.5594996602983406</v>
      </c>
      <c r="L9" s="72">
        <f t="shared" si="6"/>
        <v>-2.288848444722916</v>
      </c>
      <c r="M9" s="72">
        <f t="shared" si="7"/>
        <v>-1.8274309392317276</v>
      </c>
      <c r="N9" s="71">
        <f t="shared" si="1"/>
        <v>-0.46272251642437023</v>
      </c>
      <c r="O9" s="71">
        <f t="shared" si="2"/>
        <v>0.36756631755009295</v>
      </c>
    </row>
    <row r="10" spans="1:16" x14ac:dyDescent="0.55000000000000004">
      <c r="A10">
        <f t="shared" si="3"/>
        <v>1875</v>
      </c>
      <c r="B10" s="71">
        <f>'A1. Public Sector Borrowing'!AE15</f>
        <v>1.8377700048644876</v>
      </c>
      <c r="C10" s="71">
        <f>'A1. Public Sector Borrowing'!AF15</f>
        <v>2.4663449160636</v>
      </c>
      <c r="D10" s="71">
        <f>'A2. Public Sector Net Debt'!E196</f>
        <v>59.095028822838032</v>
      </c>
      <c r="E10" s="71">
        <f>'A1. Public Sector Borrowing'!AG15</f>
        <v>4.1820099311209447</v>
      </c>
      <c r="F10" s="71">
        <v>-2.1301174059360335</v>
      </c>
      <c r="G10" s="71">
        <v>1.0510724807190854</v>
      </c>
      <c r="H10" s="71">
        <f t="shared" si="0"/>
        <v>-3.1811898866551189</v>
      </c>
      <c r="J10" s="72">
        <f t="shared" si="4"/>
        <v>2.4663449160635995</v>
      </c>
      <c r="K10" s="72">
        <f t="shared" si="5"/>
        <v>1.8761102037559665</v>
      </c>
      <c r="L10" s="72">
        <f t="shared" si="6"/>
        <v>-0.60035697138364563</v>
      </c>
      <c r="M10" s="72">
        <f t="shared" si="7"/>
        <v>-1.8377700048644876</v>
      </c>
      <c r="N10" s="71">
        <f t="shared" si="1"/>
        <v>-0.52816927734092833</v>
      </c>
      <c r="O10" s="71">
        <f t="shared" si="2"/>
        <v>1.3761588662305044</v>
      </c>
    </row>
    <row r="11" spans="1:16" x14ac:dyDescent="0.55000000000000004">
      <c r="A11">
        <f t="shared" si="3"/>
        <v>1876</v>
      </c>
      <c r="B11" s="71">
        <f>'A1. Public Sector Borrowing'!AE16</f>
        <v>1.8505007957348596</v>
      </c>
      <c r="C11" s="71">
        <f>'A1. Public Sector Borrowing'!AF16</f>
        <v>2.5258942805381146</v>
      </c>
      <c r="D11" s="71">
        <f>'A2. Public Sector Net Debt'!E197</f>
        <v>60.121332455450904</v>
      </c>
      <c r="E11" s="71">
        <f>'A1. Public Sector Borrowing'!AG16</f>
        <v>4.2197580391728602</v>
      </c>
      <c r="F11" s="71">
        <v>-1.2758669784082315</v>
      </c>
      <c r="G11" s="71">
        <v>0.61006940872925952</v>
      </c>
      <c r="H11" s="71">
        <f t="shared" si="0"/>
        <v>-1.885936387137491</v>
      </c>
      <c r="J11" s="72">
        <f t="shared" si="4"/>
        <v>2.5258942805381146</v>
      </c>
      <c r="K11" s="72">
        <f t="shared" si="5"/>
        <v>1.1288978869184312</v>
      </c>
      <c r="L11" s="72">
        <f t="shared" si="6"/>
        <v>-0.35833460313326604</v>
      </c>
      <c r="M11" s="72">
        <f t="shared" si="7"/>
        <v>-1.8505007957348596</v>
      </c>
      <c r="N11" s="71">
        <f t="shared" si="1"/>
        <v>-0.41965313597554754</v>
      </c>
      <c r="O11" s="71">
        <f t="shared" si="2"/>
        <v>1.0263036326128727</v>
      </c>
    </row>
    <row r="12" spans="1:16" x14ac:dyDescent="0.55000000000000004">
      <c r="A12">
        <f t="shared" si="3"/>
        <v>1877</v>
      </c>
      <c r="B12" s="71">
        <f>'A1. Public Sector Borrowing'!AE17</f>
        <v>1.6998036006590584</v>
      </c>
      <c r="C12" s="71">
        <f>'A1. Public Sector Borrowing'!AF17</f>
        <v>2.5849467245809814</v>
      </c>
      <c r="D12" s="71">
        <f>'A2. Public Sector Net Debt'!E198</f>
        <v>61.290710654618039</v>
      </c>
      <c r="E12" s="71">
        <f>'A1. Public Sector Borrowing'!AG17</f>
        <v>4.2505215939225867</v>
      </c>
      <c r="F12" s="71">
        <v>-1.1403138690539123</v>
      </c>
      <c r="G12" s="71">
        <v>0.67395548967142815</v>
      </c>
      <c r="H12" s="71">
        <f t="shared" si="0"/>
        <v>-1.8142693587253405</v>
      </c>
      <c r="J12" s="72">
        <f t="shared" si="4"/>
        <v>2.584946724580981</v>
      </c>
      <c r="K12" s="72">
        <f t="shared" si="5"/>
        <v>1.103344503189958</v>
      </c>
      <c r="L12" s="72">
        <f t="shared" si="6"/>
        <v>-0.40247849463776331</v>
      </c>
      <c r="M12" s="72">
        <f t="shared" si="7"/>
        <v>-1.6998036006590584</v>
      </c>
      <c r="N12" s="71">
        <f t="shared" si="1"/>
        <v>-0.41663093330698264</v>
      </c>
      <c r="O12" s="71">
        <f t="shared" si="2"/>
        <v>1.1693781991671344</v>
      </c>
    </row>
    <row r="13" spans="1:16" x14ac:dyDescent="0.55000000000000004">
      <c r="A13">
        <f t="shared" si="3"/>
        <v>1878</v>
      </c>
      <c r="B13" s="71">
        <f>'A1. Public Sector Borrowing'!AE18</f>
        <v>1.7315595160440893</v>
      </c>
      <c r="C13" s="71">
        <f>'A1. Public Sector Borrowing'!AF18</f>
        <v>2.6778792375442348</v>
      </c>
      <c r="D13" s="71">
        <f>'A2. Public Sector Net Debt'!E199</f>
        <v>63.348824914144949</v>
      </c>
      <c r="E13" s="71">
        <f>'A1. Public Sector Borrowing'!AG18</f>
        <v>4.2851493372933502</v>
      </c>
      <c r="F13" s="71">
        <v>-1.9224450223041316</v>
      </c>
      <c r="G13" s="71">
        <v>0.27074019833636953</v>
      </c>
      <c r="H13" s="71">
        <f t="shared" si="0"/>
        <v>-2.1931852206405011</v>
      </c>
      <c r="J13" s="72">
        <f t="shared" si="4"/>
        <v>2.6778792375442344</v>
      </c>
      <c r="K13" s="72">
        <f t="shared" si="5"/>
        <v>1.3705672087852403</v>
      </c>
      <c r="L13" s="72">
        <f t="shared" si="6"/>
        <v>-0.16549054216599512</v>
      </c>
      <c r="M13" s="72">
        <f t="shared" si="7"/>
        <v>-1.7315595160440893</v>
      </c>
      <c r="N13" s="71">
        <f t="shared" si="1"/>
        <v>-9.3282128592480973E-2</v>
      </c>
      <c r="O13" s="71">
        <f t="shared" si="2"/>
        <v>2.05811425952691</v>
      </c>
    </row>
    <row r="14" spans="1:16" x14ac:dyDescent="0.55000000000000004">
      <c r="A14">
        <f t="shared" si="3"/>
        <v>1879</v>
      </c>
      <c r="B14" s="71">
        <f>'A1. Public Sector Borrowing'!AE19</f>
        <v>1.441059854368113</v>
      </c>
      <c r="C14" s="71">
        <f>'A1. Public Sector Borrowing'!AF19</f>
        <v>2.8097137726584576</v>
      </c>
      <c r="D14" s="71">
        <f>'A2. Public Sector Net Debt'!E200</f>
        <v>66.166771199691638</v>
      </c>
      <c r="E14" s="71">
        <f>'A1. Public Sector Borrowing'!AG19</f>
        <v>4.2683850176846434</v>
      </c>
      <c r="F14" s="71">
        <v>-3.7634445961293892</v>
      </c>
      <c r="G14" s="71">
        <v>-1.9539735273660597</v>
      </c>
      <c r="H14" s="71">
        <f t="shared" si="0"/>
        <v>-1.8094710687633295</v>
      </c>
      <c r="J14" s="72">
        <f t="shared" si="4"/>
        <v>2.8097137726584576</v>
      </c>
      <c r="K14" s="72">
        <f t="shared" si="5"/>
        <v>1.1911052452079824</v>
      </c>
      <c r="L14" s="72">
        <f t="shared" si="6"/>
        <v>1.2624879490301022</v>
      </c>
      <c r="M14" s="72">
        <f t="shared" si="7"/>
        <v>-1.441059854368113</v>
      </c>
      <c r="N14" s="71">
        <f t="shared" si="1"/>
        <v>-1.0043008269817388</v>
      </c>
      <c r="O14" s="71">
        <f t="shared" si="2"/>
        <v>2.8179462855466895</v>
      </c>
    </row>
    <row r="15" spans="1:16" x14ac:dyDescent="0.55000000000000004">
      <c r="A15">
        <f t="shared" si="3"/>
        <v>1880</v>
      </c>
      <c r="B15" s="71">
        <f>'A1. Public Sector Borrowing'!AE20</f>
        <v>1.4508991184194648</v>
      </c>
      <c r="C15" s="71">
        <f>'A1. Public Sector Borrowing'!AF20</f>
        <v>2.7126329820272792</v>
      </c>
      <c r="D15" s="71">
        <f>'A2. Public Sector Net Debt'!E201</f>
        <v>61.684944322469804</v>
      </c>
      <c r="E15" s="71">
        <f>'A1. Public Sector Borrowing'!AG20</f>
        <v>4.3769163732629321</v>
      </c>
      <c r="F15" s="71">
        <v>6.762111258204925</v>
      </c>
      <c r="G15" s="71">
        <v>7.5619352266975426</v>
      </c>
      <c r="H15" s="71">
        <f t="shared" si="0"/>
        <v>-0.79982396849261761</v>
      </c>
      <c r="J15" s="72">
        <f t="shared" si="4"/>
        <v>2.7126329820272788</v>
      </c>
      <c r="K15" s="72">
        <f t="shared" si="5"/>
        <v>0.49569804211991209</v>
      </c>
      <c r="L15" s="72">
        <f t="shared" si="6"/>
        <v>-4.6517277410196218</v>
      </c>
      <c r="M15" s="72">
        <f t="shared" si="7"/>
        <v>-1.4508991184194648</v>
      </c>
      <c r="N15" s="71">
        <f t="shared" si="1"/>
        <v>-1.5875310419299389</v>
      </c>
      <c r="O15" s="71">
        <f t="shared" si="2"/>
        <v>-4.4818268772218346</v>
      </c>
    </row>
    <row r="16" spans="1:16" x14ac:dyDescent="0.55000000000000004">
      <c r="A16">
        <f t="shared" si="3"/>
        <v>1881</v>
      </c>
      <c r="B16" s="71">
        <f>'A1. Public Sector Borrowing'!AE21</f>
        <v>1.7652409660263859</v>
      </c>
      <c r="C16" s="71">
        <f>'A1. Public Sector Borrowing'!AF21</f>
        <v>2.829172809972369</v>
      </c>
      <c r="D16" s="71">
        <f>'A2. Public Sector Net Debt'!E202</f>
        <v>60.60094749393614</v>
      </c>
      <c r="E16" s="71">
        <f>'A1. Public Sector Borrowing'!AG21</f>
        <v>4.6529882863178873</v>
      </c>
      <c r="F16" s="71">
        <v>1.4499087376094906</v>
      </c>
      <c r="G16" s="71">
        <v>2.3893722972914446</v>
      </c>
      <c r="H16" s="71">
        <f t="shared" si="0"/>
        <v>-0.93946355968195405</v>
      </c>
      <c r="J16" s="72">
        <f t="shared" si="4"/>
        <v>2.8291728099723694</v>
      </c>
      <c r="K16" s="72">
        <f t="shared" si="5"/>
        <v>0.57122532778077439</v>
      </c>
      <c r="L16" s="72">
        <f t="shared" si="6"/>
        <v>-1.4394882380578229</v>
      </c>
      <c r="M16" s="72">
        <f t="shared" si="7"/>
        <v>-1.7652409660263859</v>
      </c>
      <c r="N16" s="71">
        <f t="shared" si="1"/>
        <v>-1.2796657622025991</v>
      </c>
      <c r="O16" s="71">
        <f t="shared" si="2"/>
        <v>-1.0839968285336639</v>
      </c>
    </row>
    <row r="17" spans="1:15" x14ac:dyDescent="0.55000000000000004">
      <c r="A17">
        <f t="shared" si="3"/>
        <v>1882</v>
      </c>
      <c r="B17" s="71">
        <f>'A1. Public Sector Borrowing'!AE22</f>
        <v>1.9167677205279505</v>
      </c>
      <c r="C17" s="71">
        <f>'A1. Public Sector Borrowing'!AF22</f>
        <v>2.6785329902952442</v>
      </c>
      <c r="D17" s="71">
        <f>'A2. Public Sector Net Debt'!E203</f>
        <v>59.867643366371567</v>
      </c>
      <c r="E17" s="71">
        <f>'A1. Public Sector Borrowing'!AG22</f>
        <v>4.5496157866844982</v>
      </c>
      <c r="F17" s="71">
        <v>2.9335940253100006</v>
      </c>
      <c r="G17" s="71">
        <v>1.6895791018140045</v>
      </c>
      <c r="H17" s="71">
        <f t="shared" si="0"/>
        <v>1.2440149234959961</v>
      </c>
      <c r="J17" s="72">
        <f t="shared" si="4"/>
        <v>2.6785329902952442</v>
      </c>
      <c r="K17" s="72">
        <f t="shared" si="5"/>
        <v>-0.73239921110611195</v>
      </c>
      <c r="L17" s="72">
        <f t="shared" si="6"/>
        <v>-1.0068887622532776</v>
      </c>
      <c r="M17" s="72">
        <f t="shared" si="7"/>
        <v>-1.9167677205279505</v>
      </c>
      <c r="N17" s="71">
        <f t="shared" si="1"/>
        <v>0.24421857602752328</v>
      </c>
      <c r="O17" s="71">
        <f t="shared" si="2"/>
        <v>-0.73330412756457264</v>
      </c>
    </row>
    <row r="18" spans="1:15" x14ac:dyDescent="0.55000000000000004">
      <c r="A18">
        <f t="shared" si="3"/>
        <v>1883</v>
      </c>
      <c r="B18" s="71">
        <f>'A1. Public Sector Borrowing'!AE23</f>
        <v>1.7422982549431474</v>
      </c>
      <c r="C18" s="71">
        <f>'A1. Public Sector Borrowing'!AF23</f>
        <v>2.5891515123522946</v>
      </c>
      <c r="D18" s="71">
        <f>'A2. Public Sector Net Debt'!E204</f>
        <v>60.661433679756456</v>
      </c>
      <c r="E18" s="71">
        <f>'A1. Public Sector Borrowing'!AG23</f>
        <v>4.3437552370651442</v>
      </c>
      <c r="F18" s="71">
        <v>0.43845953501732993</v>
      </c>
      <c r="G18" s="71">
        <v>3.1357831245491354</v>
      </c>
      <c r="H18" s="71">
        <f t="shared" si="0"/>
        <v>-2.6973235895318055</v>
      </c>
      <c r="J18" s="72">
        <f t="shared" si="4"/>
        <v>2.5891515123522946</v>
      </c>
      <c r="K18" s="72">
        <f t="shared" si="5"/>
        <v>1.6077746258692005</v>
      </c>
      <c r="L18" s="72">
        <f t="shared" si="6"/>
        <v>-1.8202406583569983</v>
      </c>
      <c r="M18" s="72">
        <f t="shared" si="7"/>
        <v>-1.7422982549431474</v>
      </c>
      <c r="N18" s="71">
        <f t="shared" si="1"/>
        <v>0.15940308846353979</v>
      </c>
      <c r="O18" s="71">
        <f t="shared" si="2"/>
        <v>0.79379031338488915</v>
      </c>
    </row>
    <row r="19" spans="1:15" x14ac:dyDescent="0.55000000000000004">
      <c r="A19">
        <f t="shared" si="3"/>
        <v>1884</v>
      </c>
      <c r="B19" s="71">
        <f>'A1. Public Sector Borrowing'!AE24</f>
        <v>1.783545315904546</v>
      </c>
      <c r="C19" s="71">
        <f>'A1. Public Sector Borrowing'!AF24</f>
        <v>2.650703734134412</v>
      </c>
      <c r="D19" s="71">
        <f>'A2. Public Sector Net Debt'!E205</f>
        <v>63.992274955213958</v>
      </c>
      <c r="E19" s="71">
        <f>'A1. Public Sector Borrowing'!AG24</f>
        <v>4.2456774488714579</v>
      </c>
      <c r="F19" s="71">
        <v>-2.8375454888562928</v>
      </c>
      <c r="G19" s="71">
        <v>-1.0039044316264807</v>
      </c>
      <c r="H19" s="71">
        <f t="shared" si="0"/>
        <v>-1.8336410572298121</v>
      </c>
      <c r="J19" s="72">
        <f t="shared" si="4"/>
        <v>2.6507037341344115</v>
      </c>
      <c r="K19" s="72">
        <f t="shared" si="5"/>
        <v>1.1447970920996802</v>
      </c>
      <c r="L19" s="72">
        <f t="shared" si="6"/>
        <v>0.61515842367604101</v>
      </c>
      <c r="M19" s="72">
        <f t="shared" si="7"/>
        <v>-1.783545315904546</v>
      </c>
      <c r="N19" s="71">
        <f t="shared" si="1"/>
        <v>0.7037273414519154</v>
      </c>
      <c r="O19" s="71">
        <f t="shared" si="2"/>
        <v>3.3308412754575016</v>
      </c>
    </row>
    <row r="20" spans="1:15" x14ac:dyDescent="0.55000000000000004">
      <c r="A20">
        <f t="shared" si="3"/>
        <v>1885</v>
      </c>
      <c r="B20" s="71">
        <f>'A1. Public Sector Borrowing'!AE25</f>
        <v>1.4501887425139754</v>
      </c>
      <c r="C20" s="71">
        <f>'A1. Public Sector Borrowing'!AF25</f>
        <v>2.4000725900356081</v>
      </c>
      <c r="D20" s="71">
        <f>'A2. Public Sector Net Debt'!E206</f>
        <v>66.756272046709299</v>
      </c>
      <c r="E20" s="71">
        <f>'A1. Public Sector Borrowing'!AG25</f>
        <v>3.6691192269386659</v>
      </c>
      <c r="F20" s="71">
        <v>-2.171589564198257</v>
      </c>
      <c r="G20" s="71">
        <v>-0.8755344245040817</v>
      </c>
      <c r="H20" s="71">
        <f t="shared" si="0"/>
        <v>-1.2960551396941753</v>
      </c>
      <c r="J20" s="72">
        <f t="shared" si="4"/>
        <v>2.4000725900356077</v>
      </c>
      <c r="K20" s="72">
        <f t="shared" si="5"/>
        <v>0.84778559200708126</v>
      </c>
      <c r="L20" s="72">
        <f t="shared" si="6"/>
        <v>0.56522311924040769</v>
      </c>
      <c r="M20" s="72">
        <f t="shared" si="7"/>
        <v>-1.4501887425139754</v>
      </c>
      <c r="N20" s="71">
        <f t="shared" si="1"/>
        <v>0.40110453272621971</v>
      </c>
      <c r="O20" s="71">
        <f t="shared" si="2"/>
        <v>2.7639970914953409</v>
      </c>
    </row>
    <row r="21" spans="1:15" x14ac:dyDescent="0.55000000000000004">
      <c r="A21">
        <f t="shared" si="3"/>
        <v>1886</v>
      </c>
      <c r="B21" s="71">
        <f>'A1. Public Sector Borrowing'!AE26</f>
        <v>1.8534480847599946</v>
      </c>
      <c r="C21" s="71">
        <f>'A1. Public Sector Borrowing'!AF26</f>
        <v>2.5602424523539535</v>
      </c>
      <c r="D21" s="71">
        <f>'A2. Public Sector Net Debt'!E207</f>
        <v>66.751703929949642</v>
      </c>
      <c r="E21" s="71">
        <f>'A1. Public Sector Borrowing'!AG26</f>
        <v>3.8586940209591898</v>
      </c>
      <c r="F21" s="71">
        <v>0.61235707240361137</v>
      </c>
      <c r="G21" s="71">
        <v>0.54753364910305891</v>
      </c>
      <c r="H21" s="71">
        <f t="shared" si="0"/>
        <v>6.4823423300552463E-2</v>
      </c>
      <c r="J21" s="72">
        <f t="shared" si="4"/>
        <v>2.5602424523539535</v>
      </c>
      <c r="K21" s="72">
        <f t="shared" si="5"/>
        <v>-4.3010324047339149E-2</v>
      </c>
      <c r="L21" s="72">
        <f t="shared" si="6"/>
        <v>-0.36352264354698405</v>
      </c>
      <c r="M21" s="72">
        <f t="shared" si="7"/>
        <v>-1.8534480847599946</v>
      </c>
      <c r="N21" s="71">
        <f t="shared" si="1"/>
        <v>-0.30482951675929315</v>
      </c>
      <c r="O21" s="71">
        <f t="shared" si="2"/>
        <v>-4.5681167596569594E-3</v>
      </c>
    </row>
    <row r="22" spans="1:15" x14ac:dyDescent="0.55000000000000004">
      <c r="A22">
        <f t="shared" si="3"/>
        <v>1887</v>
      </c>
      <c r="B22" s="71">
        <f>'A1. Public Sector Borrowing'!AE27</f>
        <v>1.9271620717824698</v>
      </c>
      <c r="C22" s="71">
        <f>'A1. Public Sector Borrowing'!AF27</f>
        <v>2.4147968373669833</v>
      </c>
      <c r="D22" s="71">
        <f>'A2. Public Sector Net Debt'!E208</f>
        <v>64.15774996332469</v>
      </c>
      <c r="E22" s="71">
        <f>'A1. Public Sector Borrowing'!AG27</f>
        <v>3.7579435612280832</v>
      </c>
      <c r="F22" s="71">
        <v>3.8800167794138076</v>
      </c>
      <c r="G22" s="71">
        <v>4.2727209962710191</v>
      </c>
      <c r="H22" s="71">
        <f t="shared" si="0"/>
        <v>-0.39270421685721146</v>
      </c>
      <c r="J22" s="72">
        <f t="shared" si="4"/>
        <v>2.4147968373669828</v>
      </c>
      <c r="K22" s="72">
        <f t="shared" si="5"/>
        <v>0.25234570063036565</v>
      </c>
      <c r="L22" s="72">
        <f t="shared" si="6"/>
        <v>-2.7352446948091265</v>
      </c>
      <c r="M22" s="72">
        <f t="shared" si="7"/>
        <v>-1.9271620717824698</v>
      </c>
      <c r="N22" s="71">
        <f t="shared" si="1"/>
        <v>-0.59868973803070391</v>
      </c>
      <c r="O22" s="71">
        <f t="shared" si="2"/>
        <v>-2.5939539666249516</v>
      </c>
    </row>
    <row r="23" spans="1:15" x14ac:dyDescent="0.55000000000000004">
      <c r="A23">
        <f t="shared" si="3"/>
        <v>1888</v>
      </c>
      <c r="B23" s="71">
        <f>'A1. Public Sector Borrowing'!AE28</f>
        <v>2.1190397429332397</v>
      </c>
      <c r="C23" s="71">
        <f>'A1. Public Sector Borrowing'!AF28</f>
        <v>2.2744182096726298</v>
      </c>
      <c r="D23" s="71">
        <f>'A2. Public Sector Net Debt'!E209</f>
        <v>61.906378142415107</v>
      </c>
      <c r="E23" s="71">
        <f>'A1. Public Sector Borrowing'!AG28</f>
        <v>3.677451095422148</v>
      </c>
      <c r="F23" s="71">
        <v>3.7350944866065134</v>
      </c>
      <c r="G23" s="71">
        <v>3.2747798363607643</v>
      </c>
      <c r="H23" s="71">
        <f t="shared" si="0"/>
        <v>0.46031465024574914</v>
      </c>
      <c r="J23" s="72">
        <f t="shared" si="4"/>
        <v>2.2744182096726298</v>
      </c>
      <c r="K23" s="72">
        <f t="shared" si="5"/>
        <v>-0.28469393488367695</v>
      </c>
      <c r="L23" s="72">
        <f t="shared" si="6"/>
        <v>-2.0344028451000273</v>
      </c>
      <c r="M23" s="72">
        <f t="shared" si="7"/>
        <v>-2.1190397429332397</v>
      </c>
      <c r="N23" s="71">
        <f t="shared" si="1"/>
        <v>-8.7653507665268471E-2</v>
      </c>
      <c r="O23" s="71">
        <f t="shared" si="2"/>
        <v>-2.2513718209095828</v>
      </c>
    </row>
    <row r="24" spans="1:15" x14ac:dyDescent="0.55000000000000004">
      <c r="A24">
        <f t="shared" si="3"/>
        <v>1889</v>
      </c>
      <c r="B24" s="71">
        <f>'A1. Public Sector Borrowing'!AE29</f>
        <v>2.1205253923775054</v>
      </c>
      <c r="C24" s="71">
        <f>'A1. Public Sector Borrowing'!AF29</f>
        <v>2.1250531837226898</v>
      </c>
      <c r="D24" s="71">
        <f>'A2. Public Sector Net Debt'!E210</f>
        <v>58.786372326913593</v>
      </c>
      <c r="E24" s="71">
        <f>'A1. Public Sector Borrowing'!AG29</f>
        <v>3.6096029134848848</v>
      </c>
      <c r="F24" s="71">
        <v>5.1538119694037761</v>
      </c>
      <c r="G24" s="71">
        <v>3.3347416542138575</v>
      </c>
      <c r="H24" s="71">
        <f t="shared" si="0"/>
        <v>1.8190703151899186</v>
      </c>
      <c r="J24" s="72">
        <f t="shared" si="4"/>
        <v>2.1250531837226898</v>
      </c>
      <c r="K24" s="72">
        <f t="shared" si="5"/>
        <v>-1.0709269848681822</v>
      </c>
      <c r="L24" s="72">
        <f t="shared" si="6"/>
        <v>-1.9977964288509693</v>
      </c>
      <c r="M24" s="72">
        <f t="shared" si="7"/>
        <v>-2.1205253923775054</v>
      </c>
      <c r="N24" s="71">
        <f t="shared" si="1"/>
        <v>-5.5810193127546981E-2</v>
      </c>
      <c r="O24" s="71">
        <f t="shared" si="2"/>
        <v>-3.1200058155015142</v>
      </c>
    </row>
    <row r="25" spans="1:15" x14ac:dyDescent="0.55000000000000004">
      <c r="A25">
        <f t="shared" si="3"/>
        <v>1890</v>
      </c>
      <c r="B25" s="71">
        <f>'A1. Public Sector Borrowing'!AE30</f>
        <v>2.0019662577149875</v>
      </c>
      <c r="C25" s="71">
        <f>'A1. Public Sector Borrowing'!AF30</f>
        <v>2.0449505977082789</v>
      </c>
      <c r="D25" s="71">
        <f>'A2. Public Sector Net Debt'!E211</f>
        <v>57.140558831793285</v>
      </c>
      <c r="E25" s="71">
        <f>'A1. Public Sector Borrowing'!AG30</f>
        <v>3.560357166503251</v>
      </c>
      <c r="F25" s="71">
        <v>2.3498964920779315</v>
      </c>
      <c r="G25" s="71">
        <v>0.93761525194088335</v>
      </c>
      <c r="H25" s="71">
        <f t="shared" si="0"/>
        <v>1.4122812401370481</v>
      </c>
      <c r="J25" s="72">
        <f t="shared" si="4"/>
        <v>2.0449505977082785</v>
      </c>
      <c r="K25" s="72">
        <f t="shared" si="5"/>
        <v>-0.81116731583053336</v>
      </c>
      <c r="L25" s="72">
        <f t="shared" si="6"/>
        <v>-0.54606995778939615</v>
      </c>
      <c r="M25" s="72">
        <f t="shared" si="7"/>
        <v>-2.0019662577149875</v>
      </c>
      <c r="N25" s="71">
        <f t="shared" si="1"/>
        <v>-0.33156056149366919</v>
      </c>
      <c r="O25" s="71">
        <f t="shared" si="2"/>
        <v>-1.6458134951203078</v>
      </c>
    </row>
    <row r="26" spans="1:15" x14ac:dyDescent="0.55000000000000004">
      <c r="A26">
        <f t="shared" si="3"/>
        <v>1891</v>
      </c>
      <c r="B26" s="71">
        <f>'A1. Public Sector Borrowing'!AE31</f>
        <v>1.7616781018359382</v>
      </c>
      <c r="C26" s="71">
        <f>'A1. Public Sector Borrowing'!AF31</f>
        <v>2.026290115303595</v>
      </c>
      <c r="D26" s="71">
        <f>'A2. Public Sector Net Debt'!E212</f>
        <v>57.267584237734098</v>
      </c>
      <c r="E26" s="71">
        <f>'A1. Public Sector Borrowing'!AG31</f>
        <v>3.5531289837020661</v>
      </c>
      <c r="F26" s="71">
        <v>0.19679521545637613</v>
      </c>
      <c r="G26" s="71">
        <v>2.6022004488896613</v>
      </c>
      <c r="H26" s="71">
        <f t="shared" si="0"/>
        <v>-2.4054052334332852</v>
      </c>
      <c r="J26" s="72">
        <f t="shared" si="4"/>
        <v>2.0262901153035955</v>
      </c>
      <c r="K26" s="72">
        <f t="shared" si="5"/>
        <v>1.3717624297238564</v>
      </c>
      <c r="L26" s="72">
        <f t="shared" si="6"/>
        <v>-1.4492007694900046</v>
      </c>
      <c r="M26" s="72">
        <f t="shared" si="7"/>
        <v>-1.7616781018359382</v>
      </c>
      <c r="N26" s="71">
        <f t="shared" si="1"/>
        <v>-6.0148267760695928E-2</v>
      </c>
      <c r="O26" s="71">
        <f t="shared" si="2"/>
        <v>0.12702540594081313</v>
      </c>
    </row>
    <row r="27" spans="1:15" x14ac:dyDescent="0.55000000000000004">
      <c r="A27">
        <f t="shared" si="3"/>
        <v>1892</v>
      </c>
      <c r="B27" s="71">
        <f>'A1. Public Sector Borrowing'!AE32</f>
        <v>1.8529730926967509</v>
      </c>
      <c r="C27" s="71">
        <f>'A1. Public Sector Borrowing'!AF32</f>
        <v>2.0786362741179296</v>
      </c>
      <c r="D27" s="71">
        <f>'A2. Public Sector Net Debt'!E213</f>
        <v>59.215101154702289</v>
      </c>
      <c r="E27" s="71">
        <f>'A1. Public Sector Borrowing'!AG32</f>
        <v>3.5441425252839989</v>
      </c>
      <c r="F27" s="71">
        <v>-2.3569043105604663</v>
      </c>
      <c r="G27" s="71">
        <v>-2.1694036946565376</v>
      </c>
      <c r="H27" s="71">
        <f t="shared" si="0"/>
        <v>-0.18750061590392875</v>
      </c>
      <c r="J27" s="72">
        <f t="shared" si="4"/>
        <v>2.0786362741179296</v>
      </c>
      <c r="K27" s="72">
        <f t="shared" si="5"/>
        <v>0.10996893574592585</v>
      </c>
      <c r="L27" s="72">
        <f t="shared" si="6"/>
        <v>1.2699146639322805</v>
      </c>
      <c r="M27" s="72">
        <f t="shared" si="7"/>
        <v>-1.8529730926967509</v>
      </c>
      <c r="N27" s="71">
        <f t="shared" si="1"/>
        <v>0.34197013586880565</v>
      </c>
      <c r="O27" s="71">
        <f t="shared" si="2"/>
        <v>1.9475169169681905</v>
      </c>
    </row>
    <row r="28" spans="1:15" x14ac:dyDescent="0.55000000000000004">
      <c r="A28">
        <f t="shared" si="3"/>
        <v>1893</v>
      </c>
      <c r="B28" s="71">
        <f>'A1. Public Sector Borrowing'!AE33</f>
        <v>1.5670377273664351</v>
      </c>
      <c r="C28" s="71">
        <f>'A1. Public Sector Borrowing'!AF33</f>
        <v>2.0948293376620342</v>
      </c>
      <c r="D28" s="71">
        <f>'A2. Public Sector Net Debt'!E214</f>
        <v>59.866932359538943</v>
      </c>
      <c r="E28" s="71">
        <f>'A1. Public Sector Borrowing'!AG33</f>
        <v>3.5352886621651978</v>
      </c>
      <c r="F28" s="71">
        <v>-6.7049865348863591E-2</v>
      </c>
      <c r="G28" s="71">
        <v>-0.75712277725570232</v>
      </c>
      <c r="H28" s="71">
        <f t="shared" si="0"/>
        <v>0.69007291190683873</v>
      </c>
      <c r="J28" s="72">
        <f t="shared" si="4"/>
        <v>2.0948293376620342</v>
      </c>
      <c r="K28" s="72">
        <f t="shared" si="5"/>
        <v>-0.40890154075932278</v>
      </c>
      <c r="L28" s="72">
        <f t="shared" si="6"/>
        <v>0.45175133063807199</v>
      </c>
      <c r="M28" s="72">
        <f t="shared" si="7"/>
        <v>-1.5670377273664351</v>
      </c>
      <c r="N28" s="71">
        <f t="shared" si="1"/>
        <v>8.1189804662305853E-2</v>
      </c>
      <c r="O28" s="71">
        <f t="shared" si="2"/>
        <v>0.65183120483665391</v>
      </c>
    </row>
    <row r="29" spans="1:15" x14ac:dyDescent="0.55000000000000004">
      <c r="A29">
        <f t="shared" si="3"/>
        <v>1894</v>
      </c>
      <c r="B29" s="71">
        <f>'A1. Public Sector Borrowing'!AE34</f>
        <v>1.7723249003273454</v>
      </c>
      <c r="C29" s="71">
        <f>'A1. Public Sector Borrowing'!AF34</f>
        <v>2.0119827290202874</v>
      </c>
      <c r="D29" s="71">
        <f>'A2. Public Sector Net Debt'!E215</f>
        <v>57.322041296253097</v>
      </c>
      <c r="E29" s="71">
        <f>'A1. Public Sector Borrowing'!AG34</f>
        <v>3.5343849808557897</v>
      </c>
      <c r="F29" s="71">
        <v>5.1663036314912461</v>
      </c>
      <c r="G29" s="71">
        <v>4.8428680472522956</v>
      </c>
      <c r="H29" s="71">
        <f t="shared" si="0"/>
        <v>0.32343558423895047</v>
      </c>
      <c r="J29" s="72">
        <f t="shared" si="4"/>
        <v>2.0119827290202874</v>
      </c>
      <c r="K29" s="72">
        <f t="shared" si="5"/>
        <v>-0.18411882490565237</v>
      </c>
      <c r="L29" s="72">
        <f t="shared" si="6"/>
        <v>-2.7653540885619066</v>
      </c>
      <c r="M29" s="72">
        <f t="shared" si="7"/>
        <v>-1.7723249003273454</v>
      </c>
      <c r="N29" s="71">
        <f t="shared" si="1"/>
        <v>0.16492402148877128</v>
      </c>
      <c r="O29" s="71">
        <f t="shared" si="2"/>
        <v>-2.5448910632858457</v>
      </c>
    </row>
    <row r="30" spans="1:15" x14ac:dyDescent="0.55000000000000004">
      <c r="A30">
        <f t="shared" si="3"/>
        <v>1895</v>
      </c>
      <c r="B30" s="71">
        <f>'A1. Public Sector Borrowing'!AE35</f>
        <v>1.8923310369122475</v>
      </c>
      <c r="C30" s="71">
        <f>'A1. Public Sector Borrowing'!AF35</f>
        <v>1.9616298185310137</v>
      </c>
      <c r="D30" s="71">
        <f>'A2. Public Sector Net Debt'!E216</f>
        <v>56.241246685721791</v>
      </c>
      <c r="E30" s="71">
        <f>'A1. Public Sector Borrowing'!AG35</f>
        <v>3.4985359058986458</v>
      </c>
      <c r="F30" s="71">
        <v>2.2329584205266571</v>
      </c>
      <c r="G30" s="71">
        <v>3.364060813845299</v>
      </c>
      <c r="H30" s="71">
        <f t="shared" si="0"/>
        <v>-1.1311023933186419</v>
      </c>
      <c r="J30" s="72">
        <f t="shared" si="4"/>
        <v>1.9616298185310137</v>
      </c>
      <c r="K30" s="72">
        <f t="shared" si="5"/>
        <v>0.63420934991825195</v>
      </c>
      <c r="L30" s="72">
        <f t="shared" si="6"/>
        <v>-1.8655887875925767</v>
      </c>
      <c r="M30" s="72">
        <f t="shared" si="7"/>
        <v>-1.8923310369122475</v>
      </c>
      <c r="N30" s="71">
        <f t="shared" si="1"/>
        <v>8.1286045524251893E-2</v>
      </c>
      <c r="O30" s="71">
        <f t="shared" si="2"/>
        <v>-1.0807946105313064</v>
      </c>
    </row>
    <row r="31" spans="1:15" x14ac:dyDescent="0.55000000000000004">
      <c r="A31">
        <f t="shared" si="3"/>
        <v>1896</v>
      </c>
      <c r="B31" s="71">
        <f>'A1. Public Sector Borrowing'!AE36</f>
        <v>1.7623938679552678</v>
      </c>
      <c r="C31" s="71">
        <f>'A1. Public Sector Borrowing'!AF36</f>
        <v>1.9480906394139621</v>
      </c>
      <c r="D31" s="71">
        <f>'A2. Public Sector Net Debt'!E217</f>
        <v>54.838967871589652</v>
      </c>
      <c r="E31" s="71">
        <f>'A1. Public Sector Borrowing'!AG36</f>
        <v>3.5740530071816936</v>
      </c>
      <c r="F31" s="71">
        <v>3.1826716775459403</v>
      </c>
      <c r="G31" s="71">
        <v>4.3350184080791649</v>
      </c>
      <c r="H31" s="71">
        <f t="shared" si="0"/>
        <v>-1.1523467305332247</v>
      </c>
      <c r="J31" s="72">
        <f t="shared" si="4"/>
        <v>1.9480906394139625</v>
      </c>
      <c r="K31" s="72">
        <f t="shared" si="5"/>
        <v>0.62810368917310699</v>
      </c>
      <c r="L31" s="72">
        <f t="shared" si="6"/>
        <v>-2.3367690291895915</v>
      </c>
      <c r="M31" s="72">
        <f t="shared" si="7"/>
        <v>-1.7623938679552678</v>
      </c>
      <c r="N31" s="71">
        <f t="shared" si="1"/>
        <v>0.12068975442565111</v>
      </c>
      <c r="O31" s="71">
        <f t="shared" si="2"/>
        <v>-1.4022788141321385</v>
      </c>
    </row>
    <row r="32" spans="1:15" x14ac:dyDescent="0.55000000000000004">
      <c r="A32">
        <f t="shared" si="3"/>
        <v>1897</v>
      </c>
      <c r="B32" s="71">
        <f>'A1. Public Sector Borrowing'!AE37</f>
        <v>1.5487913552024775</v>
      </c>
      <c r="C32" s="71">
        <f>'A1. Public Sector Borrowing'!AF37</f>
        <v>1.9273891653774602</v>
      </c>
      <c r="D32" s="71">
        <f>'A2. Public Sector Net Debt'!E218</f>
        <v>53.812497790952911</v>
      </c>
      <c r="E32" s="71">
        <f>'A1. Public Sector Borrowing'!AG37</f>
        <v>3.6017865911219427</v>
      </c>
      <c r="F32" s="71">
        <v>2.4796977688606319</v>
      </c>
      <c r="G32" s="71">
        <v>1.2219218125372322</v>
      </c>
      <c r="H32" s="71">
        <f t="shared" si="0"/>
        <v>1.2577759563233997</v>
      </c>
      <c r="J32" s="72">
        <f t="shared" si="4"/>
        <v>1.92738916537746</v>
      </c>
      <c r="K32" s="72">
        <f t="shared" si="5"/>
        <v>-0.67306146251570598</v>
      </c>
      <c r="L32" s="72">
        <f t="shared" si="6"/>
        <v>-0.66200018552724438</v>
      </c>
      <c r="M32" s="72">
        <f t="shared" si="7"/>
        <v>-1.5487913552024775</v>
      </c>
      <c r="N32" s="71">
        <f t="shared" si="1"/>
        <v>-7.0006242768773763E-2</v>
      </c>
      <c r="O32" s="71">
        <f t="shared" si="2"/>
        <v>-1.0264700806367415</v>
      </c>
    </row>
    <row r="33" spans="1:21" x14ac:dyDescent="0.55000000000000004">
      <c r="A33">
        <f t="shared" si="3"/>
        <v>1898</v>
      </c>
      <c r="B33" s="71">
        <f>'A1. Public Sector Borrowing'!AE38</f>
        <v>1.0784820517201597</v>
      </c>
      <c r="C33" s="71">
        <f>'A1. Public Sector Borrowing'!AF38</f>
        <v>1.8427733113606992</v>
      </c>
      <c r="D33" s="71">
        <f>'A2. Public Sector Net Debt'!E219</f>
        <v>52.495821962148959</v>
      </c>
      <c r="E33" s="71">
        <f>'A1. Public Sector Borrowing'!AG38</f>
        <v>3.6063234979931038</v>
      </c>
      <c r="F33" s="71">
        <v>5.3115291353542489</v>
      </c>
      <c r="G33" s="71">
        <v>4.7280023245132554</v>
      </c>
      <c r="H33" s="71">
        <f t="shared" si="0"/>
        <v>0.58352681084099345</v>
      </c>
      <c r="J33" s="72">
        <f t="shared" si="4"/>
        <v>1.842773311360699</v>
      </c>
      <c r="K33" s="72">
        <f t="shared" si="5"/>
        <v>-0.29817281618790098</v>
      </c>
      <c r="L33" s="72">
        <f t="shared" si="6"/>
        <v>-2.4293943262196405</v>
      </c>
      <c r="M33" s="72">
        <f t="shared" si="7"/>
        <v>-1.0784820517201597</v>
      </c>
      <c r="N33" s="71">
        <f t="shared" si="1"/>
        <v>0.64660005396305031</v>
      </c>
      <c r="O33" s="71">
        <f t="shared" si="2"/>
        <v>-1.3166758288039517</v>
      </c>
    </row>
    <row r="34" spans="1:21" x14ac:dyDescent="0.55000000000000004">
      <c r="A34">
        <f t="shared" si="3"/>
        <v>1899</v>
      </c>
      <c r="B34" s="71">
        <f>'A1. Public Sector Borrowing'!AE39</f>
        <v>1.9270039226312222E-2</v>
      </c>
      <c r="C34" s="71">
        <f>'A1. Public Sector Borrowing'!AF39</f>
        <v>1.7442293498182482</v>
      </c>
      <c r="D34" s="71">
        <f>'A2. Public Sector Net Debt'!E220</f>
        <v>51.240183150677822</v>
      </c>
      <c r="E34" s="71">
        <f>'A1. Public Sector Borrowing'!AG39</f>
        <v>3.5181161781611685</v>
      </c>
      <c r="F34" s="71">
        <v>5.8842408254105436</v>
      </c>
      <c r="G34" s="71">
        <v>3.7206609758680003</v>
      </c>
      <c r="H34" s="71">
        <f t="shared" si="0"/>
        <v>2.1635798495425433</v>
      </c>
      <c r="J34" s="72">
        <f t="shared" si="4"/>
        <v>1.744229349818248</v>
      </c>
      <c r="K34" s="72">
        <f t="shared" si="5"/>
        <v>-1.0726705097669382</v>
      </c>
      <c r="L34" s="72">
        <f t="shared" si="6"/>
        <v>-1.883126797814425</v>
      </c>
      <c r="M34" s="72">
        <f t="shared" si="7"/>
        <v>-1.9270039226312222E-2</v>
      </c>
      <c r="N34" s="71">
        <f t="shared" si="1"/>
        <v>-2.4800814481709121E-2</v>
      </c>
      <c r="O34" s="71">
        <f t="shared" si="2"/>
        <v>-1.2556388114711368</v>
      </c>
    </row>
    <row r="35" spans="1:21" x14ac:dyDescent="0.55000000000000004">
      <c r="A35">
        <f t="shared" si="3"/>
        <v>1900</v>
      </c>
      <c r="B35" s="71">
        <f>'A1. Public Sector Borrowing'!AE40</f>
        <v>-1.9863225847032555</v>
      </c>
      <c r="C35" s="71">
        <f>'A1. Public Sector Borrowing'!AF40</f>
        <v>1.6298031464231841</v>
      </c>
      <c r="D35" s="71">
        <f>'A2. Public Sector Net Debt'!E221</f>
        <v>53.615679424050668</v>
      </c>
      <c r="E35" s="71">
        <f>'A1. Public Sector Borrowing'!AG40</f>
        <v>3.3052865592202858</v>
      </c>
      <c r="F35" s="71">
        <v>3.9165306752606739</v>
      </c>
      <c r="G35" s="71">
        <v>-0.2293489932029189</v>
      </c>
      <c r="H35" s="71">
        <f t="shared" si="0"/>
        <v>4.1458796684635928</v>
      </c>
      <c r="J35" s="72">
        <f t="shared" si="4"/>
        <v>1.6298031464231837</v>
      </c>
      <c r="K35" s="72">
        <f t="shared" si="5"/>
        <v>-2.044291049290393</v>
      </c>
      <c r="L35" s="72">
        <f t="shared" si="6"/>
        <v>0.11778899203875604</v>
      </c>
      <c r="M35" s="72">
        <f t="shared" si="7"/>
        <v>1.9863225847032555</v>
      </c>
      <c r="N35" s="71">
        <f t="shared" si="1"/>
        <v>0.68587259949804391</v>
      </c>
      <c r="O35" s="71">
        <f t="shared" si="2"/>
        <v>2.3754962733728462</v>
      </c>
    </row>
    <row r="36" spans="1:21" x14ac:dyDescent="0.55000000000000004">
      <c r="A36">
        <f t="shared" si="3"/>
        <v>1901</v>
      </c>
      <c r="B36" s="71">
        <f>'A1. Public Sector Borrowing'!AE41</f>
        <v>-2.527259903120902</v>
      </c>
      <c r="C36" s="71">
        <f>'A1. Public Sector Borrowing'!AF41</f>
        <v>1.667991536059795</v>
      </c>
      <c r="D36" s="71">
        <f>'A2. Public Sector Net Debt'!E222</f>
        <v>57.718759891940429</v>
      </c>
      <c r="E36" s="71">
        <f>'A1. Public Sector Borrowing'!AG41</f>
        <v>3.1347816773072035</v>
      </c>
      <c r="F36" s="71">
        <v>0.76397022488586686</v>
      </c>
      <c r="G36" s="71">
        <v>2.2265895898107146</v>
      </c>
      <c r="H36" s="71">
        <f t="shared" si="0"/>
        <v>-1.4626193649248478</v>
      </c>
      <c r="J36" s="72">
        <f t="shared" si="4"/>
        <v>1.6679915360597957</v>
      </c>
      <c r="K36" s="72">
        <f t="shared" si="5"/>
        <v>0.77824772896703354</v>
      </c>
      <c r="L36" s="72">
        <f t="shared" si="6"/>
        <v>-1.167799044605111</v>
      </c>
      <c r="M36" s="72">
        <f t="shared" si="7"/>
        <v>2.527259903120902</v>
      </c>
      <c r="N36" s="71">
        <f t="shared" si="1"/>
        <v>0.29738034434714056</v>
      </c>
      <c r="O36" s="71">
        <f t="shared" si="2"/>
        <v>4.103080467889761</v>
      </c>
    </row>
    <row r="37" spans="1:21" x14ac:dyDescent="0.55000000000000004">
      <c r="A37">
        <f t="shared" si="3"/>
        <v>1902</v>
      </c>
      <c r="B37" s="71">
        <f>'A1. Public Sector Borrowing'!AE42</f>
        <v>-1.206984028818552</v>
      </c>
      <c r="C37" s="71">
        <f>'A1. Public Sector Borrowing'!AF42</f>
        <v>1.8104760432278282</v>
      </c>
      <c r="D37" s="71">
        <f>'A2. Public Sector Net Debt'!E223</f>
        <v>61.32744856858772</v>
      </c>
      <c r="E37" s="71">
        <f>'A1. Public Sector Borrowing'!AG42</f>
        <v>3.1525748883962654</v>
      </c>
      <c r="F37" s="71">
        <v>0.50545198062418706</v>
      </c>
      <c r="G37" s="71">
        <v>1.5113453081110748</v>
      </c>
      <c r="H37" s="71">
        <f t="shared" si="0"/>
        <v>-1.0058933274868878</v>
      </c>
      <c r="J37" s="72">
        <f t="shared" si="4"/>
        <v>1.8104760432278275</v>
      </c>
      <c r="K37" s="72">
        <f t="shared" si="5"/>
        <v>0.57766931347479022</v>
      </c>
      <c r="L37" s="72">
        <f t="shared" si="6"/>
        <v>-0.85934214237729811</v>
      </c>
      <c r="M37" s="72">
        <f t="shared" si="7"/>
        <v>1.206984028818552</v>
      </c>
      <c r="N37" s="71">
        <f t="shared" si="1"/>
        <v>0.87290143350341864</v>
      </c>
      <c r="O37" s="71">
        <f t="shared" si="2"/>
        <v>3.6086886766472901</v>
      </c>
    </row>
    <row r="38" spans="1:21" x14ac:dyDescent="0.55000000000000004">
      <c r="A38">
        <f t="shared" si="3"/>
        <v>1903</v>
      </c>
      <c r="B38" s="71">
        <f>'A1. Public Sector Borrowing'!AE43</f>
        <v>0.55995963658997439</v>
      </c>
      <c r="C38" s="71">
        <f>'A1. Public Sector Borrowing'!AF43</f>
        <v>1.9853114388190001</v>
      </c>
      <c r="D38" s="71">
        <f>'A2. Public Sector Net Debt'!E224</f>
        <v>65.419696405315761</v>
      </c>
      <c r="E38" s="71">
        <f>'A1. Public Sector Borrowing'!AG43</f>
        <v>3.1981585613114216</v>
      </c>
      <c r="F38" s="71">
        <v>-1.2069840288185532</v>
      </c>
      <c r="G38" s="71">
        <v>-1.0616201540488532</v>
      </c>
      <c r="H38" s="71">
        <f t="shared" si="0"/>
        <v>-0.14536387476969992</v>
      </c>
      <c r="J38" s="72">
        <f t="shared" si="4"/>
        <v>1.9853114388190007</v>
      </c>
      <c r="K38" s="72">
        <f t="shared" si="5"/>
        <v>9.0237102957459056E-2</v>
      </c>
      <c r="L38" s="72">
        <f t="shared" si="6"/>
        <v>0.65805055124390699</v>
      </c>
      <c r="M38" s="72">
        <f t="shared" si="7"/>
        <v>-0.55995963658997439</v>
      </c>
      <c r="N38" s="71">
        <f t="shared" si="1"/>
        <v>1.9186083802976501</v>
      </c>
      <c r="O38" s="71">
        <f t="shared" si="2"/>
        <v>4.0922478367280419</v>
      </c>
    </row>
    <row r="39" spans="1:21" x14ac:dyDescent="0.55000000000000004">
      <c r="A39">
        <f t="shared" si="3"/>
        <v>1904</v>
      </c>
      <c r="B39" s="71">
        <f>'A1. Public Sector Borrowing'!AE44</f>
        <v>1.0673837830301849</v>
      </c>
      <c r="C39" s="71">
        <f>'A1. Public Sector Borrowing'!AF44</f>
        <v>1.9822841684846291</v>
      </c>
      <c r="D39" s="71">
        <f>'A2. Public Sector Net Debt'!E225</f>
        <v>69.493154755757772</v>
      </c>
      <c r="E39" s="71">
        <f>'A1. Public Sector Borrowing'!AG44</f>
        <v>3.0347304373269472</v>
      </c>
      <c r="F39" s="71">
        <v>0.15271626452454257</v>
      </c>
      <c r="G39" s="71">
        <v>1.2080431972115946</v>
      </c>
      <c r="H39" s="71">
        <f t="shared" si="0"/>
        <v>-1.055326932687052</v>
      </c>
      <c r="J39" s="72">
        <f t="shared" si="4"/>
        <v>1.9822841684846293</v>
      </c>
      <c r="K39" s="72">
        <f t="shared" si="5"/>
        <v>0.68933894276409824</v>
      </c>
      <c r="L39" s="72">
        <f t="shared" si="6"/>
        <v>-0.78086500548275484</v>
      </c>
      <c r="M39" s="72">
        <f t="shared" si="7"/>
        <v>-1.0673837830301849</v>
      </c>
      <c r="N39" s="71">
        <f t="shared" si="1"/>
        <v>3.2500840277062224</v>
      </c>
      <c r="O39" s="71">
        <f t="shared" si="2"/>
        <v>4.0734583504420101</v>
      </c>
    </row>
    <row r="40" spans="1:21" x14ac:dyDescent="0.55000000000000004">
      <c r="A40">
        <f t="shared" si="3"/>
        <v>1905</v>
      </c>
      <c r="B40" s="71">
        <f>'A1. Public Sector Borrowing'!AE45</f>
        <v>1.4746164643682864</v>
      </c>
      <c r="C40" s="71">
        <f>'A1. Public Sector Borrowing'!AF45</f>
        <v>1.966155285824382</v>
      </c>
      <c r="D40" s="71">
        <f>'A2. Public Sector Net Debt'!E226</f>
        <v>68.735106193592216</v>
      </c>
      <c r="E40" s="71">
        <f>'A1. Public Sector Borrowing'!AG45</f>
        <v>2.9256291138633213</v>
      </c>
      <c r="F40" s="71">
        <v>3.4054625458582137</v>
      </c>
      <c r="G40" s="71">
        <v>3.1758274673858296</v>
      </c>
      <c r="H40" s="71">
        <f t="shared" si="0"/>
        <v>0.22963507847238418</v>
      </c>
      <c r="J40" s="72">
        <f t="shared" si="4"/>
        <v>1.966155285824382</v>
      </c>
      <c r="K40" s="72">
        <f t="shared" si="5"/>
        <v>-0.15432517444187147</v>
      </c>
      <c r="L40" s="72">
        <f t="shared" si="6"/>
        <v>-2.1390501543434977</v>
      </c>
      <c r="M40" s="72">
        <f t="shared" si="7"/>
        <v>-1.4746164643682864</v>
      </c>
      <c r="N40" s="71">
        <f t="shared" si="1"/>
        <v>1.043787945163718</v>
      </c>
      <c r="O40" s="71">
        <f t="shared" si="2"/>
        <v>-0.7580485621655555</v>
      </c>
    </row>
    <row r="41" spans="1:21" x14ac:dyDescent="0.55000000000000004">
      <c r="A41">
        <f t="shared" si="3"/>
        <v>1906</v>
      </c>
      <c r="B41" s="71">
        <f>'A1. Public Sector Borrowing'!AE46</f>
        <v>1.7988784704742304</v>
      </c>
      <c r="C41" s="71">
        <f>'A1. Public Sector Borrowing'!AF46</f>
        <v>1.8935562847097163</v>
      </c>
      <c r="D41" s="71">
        <f>'A2. Public Sector Net Debt'!E227</f>
        <v>66.457538584065091</v>
      </c>
      <c r="E41" s="71">
        <f>'A1. Public Sector Borrowing'!AG46</f>
        <v>2.8604819206748759</v>
      </c>
      <c r="F41" s="71">
        <v>3.8340028073575496</v>
      </c>
      <c r="G41" s="71">
        <v>2.5897955390280174</v>
      </c>
      <c r="H41" s="71">
        <f t="shared" si="0"/>
        <v>1.2442072683295322</v>
      </c>
      <c r="J41" s="72">
        <f t="shared" si="4"/>
        <v>1.8935562847097165</v>
      </c>
      <c r="K41" s="72">
        <f t="shared" si="5"/>
        <v>-0.82362921974736569</v>
      </c>
      <c r="L41" s="72">
        <f t="shared" si="6"/>
        <v>-1.7351615768359947</v>
      </c>
      <c r="M41" s="72">
        <f t="shared" si="7"/>
        <v>-1.7988784704742304</v>
      </c>
      <c r="N41" s="71">
        <f t="shared" si="1"/>
        <v>0.18654537282074912</v>
      </c>
      <c r="O41" s="71">
        <f t="shared" si="2"/>
        <v>-2.2775676095271251</v>
      </c>
    </row>
    <row r="42" spans="1:21" x14ac:dyDescent="0.55000000000000004">
      <c r="A42">
        <f t="shared" si="3"/>
        <v>1907</v>
      </c>
      <c r="B42" s="71">
        <f>'A1. Public Sector Borrowing'!AE47</f>
        <v>2.0553319989410541</v>
      </c>
      <c r="C42" s="71">
        <f>'A1. Public Sector Borrowing'!AF47</f>
        <v>1.7812877324155802</v>
      </c>
      <c r="D42" s="71">
        <f>'A2. Public Sector Net Debt'!E228</f>
        <v>64.073224746257054</v>
      </c>
      <c r="E42" s="71">
        <f>'A1. Public Sector Borrowing'!AG47</f>
        <v>2.7780405608260845</v>
      </c>
      <c r="F42" s="71">
        <v>3.6450958480662052</v>
      </c>
      <c r="G42" s="71">
        <v>2.0591763063173261</v>
      </c>
      <c r="H42" s="71">
        <f t="shared" si="0"/>
        <v>1.5859195417488792</v>
      </c>
      <c r="J42" s="72">
        <f t="shared" si="4"/>
        <v>1.7812877324155805</v>
      </c>
      <c r="K42" s="72">
        <f t="shared" si="5"/>
        <v>-1.0168962484389987</v>
      </c>
      <c r="L42" s="72">
        <f t="shared" si="6"/>
        <v>-1.3408670712542838</v>
      </c>
      <c r="M42" s="72">
        <f t="shared" si="7"/>
        <v>-2.0553319989410541</v>
      </c>
      <c r="N42" s="71">
        <f t="shared" si="1"/>
        <v>0.24749374841071958</v>
      </c>
      <c r="O42" s="71">
        <f t="shared" si="2"/>
        <v>-2.3843138378080369</v>
      </c>
    </row>
    <row r="43" spans="1:21" x14ac:dyDescent="0.55000000000000004">
      <c r="A43">
        <f t="shared" si="3"/>
        <v>1908</v>
      </c>
      <c r="B43" s="71">
        <f>'A1. Public Sector Borrowing'!AE48</f>
        <v>1.9107422501921973</v>
      </c>
      <c r="C43" s="71">
        <f>'A1. Public Sector Borrowing'!AF48</f>
        <v>1.8629736939373924</v>
      </c>
      <c r="D43" s="71">
        <f>'A2. Public Sector Net Debt'!E229</f>
        <v>67.694132530511766</v>
      </c>
      <c r="E43" s="71">
        <f>'A1. Public Sector Borrowing'!AG48</f>
        <v>2.7800812889781037</v>
      </c>
      <c r="F43" s="71">
        <v>-4.3847082644075783</v>
      </c>
      <c r="G43" s="71">
        <v>-4.0069175158876646</v>
      </c>
      <c r="H43" s="71">
        <f t="shared" si="0"/>
        <v>-0.37779074851991368</v>
      </c>
      <c r="J43" s="72">
        <f t="shared" si="4"/>
        <v>1.8629736939373924</v>
      </c>
      <c r="K43" s="72">
        <f t="shared" si="5"/>
        <v>0.25316318234860768</v>
      </c>
      <c r="L43" s="72">
        <f t="shared" si="6"/>
        <v>2.6745273710496416</v>
      </c>
      <c r="M43" s="72">
        <f t="shared" si="7"/>
        <v>-1.9107422501921973</v>
      </c>
      <c r="N43" s="71">
        <f t="shared" si="1"/>
        <v>0.74098578711126795</v>
      </c>
      <c r="O43" s="71">
        <f t="shared" si="2"/>
        <v>3.6209077842547117</v>
      </c>
    </row>
    <row r="44" spans="1:21" x14ac:dyDescent="0.55000000000000004">
      <c r="A44">
        <f t="shared" si="3"/>
        <v>1909</v>
      </c>
      <c r="B44" s="71">
        <f>'A1. Public Sector Borrowing'!AE49</f>
        <v>1.4999339288502485</v>
      </c>
      <c r="C44" s="71">
        <f>'A1. Public Sector Borrowing'!AF49</f>
        <v>1.8749174110628106</v>
      </c>
      <c r="D44" s="71">
        <f>'A2. Public Sector Net Debt'!E230</f>
        <v>68.3191897192184</v>
      </c>
      <c r="E44" s="71">
        <f>'A1. Public Sector Borrowing'!AG49</f>
        <v>2.8226113235603822</v>
      </c>
      <c r="F44" s="71">
        <v>1.9107422501922002</v>
      </c>
      <c r="G44" s="71">
        <v>2.4866187231282169</v>
      </c>
      <c r="H44" s="71">
        <f t="shared" si="0"/>
        <v>-0.57587647293601663</v>
      </c>
      <c r="J44" s="72">
        <f t="shared" si="4"/>
        <v>1.8749174110628102</v>
      </c>
      <c r="K44" s="72">
        <f t="shared" si="5"/>
        <v>0.3825255063340573</v>
      </c>
      <c r="L44" s="72">
        <f t="shared" si="6"/>
        <v>-1.6424534197097718</v>
      </c>
      <c r="M44" s="72">
        <f t="shared" si="7"/>
        <v>-1.4999339288502485</v>
      </c>
      <c r="N44" s="71">
        <f t="shared" si="1"/>
        <v>1.510001619869787</v>
      </c>
      <c r="O44" s="71">
        <f t="shared" si="2"/>
        <v>0.62505718870663429</v>
      </c>
    </row>
    <row r="45" spans="1:21" x14ac:dyDescent="0.55000000000000004">
      <c r="A45">
        <f t="shared" si="3"/>
        <v>1910</v>
      </c>
      <c r="B45" s="71">
        <f>'A1. Public Sector Borrowing'!AE50</f>
        <v>2.0735410121161335</v>
      </c>
      <c r="C45" s="71">
        <f>'A1. Public Sector Borrowing'!AF50</f>
        <v>1.8030791409705509</v>
      </c>
      <c r="D45" s="71">
        <f>'A2. Public Sector Net Debt'!E231</f>
        <v>65.050245281097702</v>
      </c>
      <c r="E45" s="71">
        <f>'A1. Public Sector Borrowing'!AG50</f>
        <v>2.74434960187385</v>
      </c>
      <c r="F45" s="71">
        <v>3.9841994985084739</v>
      </c>
      <c r="G45" s="71">
        <v>2.8065170484624673</v>
      </c>
      <c r="H45" s="71">
        <f t="shared" si="0"/>
        <v>1.1776824500460066</v>
      </c>
      <c r="J45" s="72">
        <f t="shared" si="4"/>
        <v>1.8030791409705509</v>
      </c>
      <c r="K45" s="72">
        <f t="shared" si="5"/>
        <v>-0.77375515820402252</v>
      </c>
      <c r="L45" s="72">
        <f t="shared" si="6"/>
        <v>-1.8650468490605845</v>
      </c>
      <c r="M45" s="72">
        <f t="shared" si="7"/>
        <v>-2.0735410121161335</v>
      </c>
      <c r="N45" s="71">
        <f t="shared" si="1"/>
        <v>-0.35968055971050861</v>
      </c>
      <c r="O45" s="71">
        <f t="shared" si="2"/>
        <v>-3.2689444381206982</v>
      </c>
    </row>
    <row r="46" spans="1:21" x14ac:dyDescent="0.55000000000000004">
      <c r="A46">
        <f t="shared" si="3"/>
        <v>1911</v>
      </c>
      <c r="B46" s="71">
        <f>'A1. Public Sector Borrowing'!AE51</f>
        <v>2.0811408141533683</v>
      </c>
      <c r="C46" s="71">
        <f>'A1. Public Sector Borrowing'!AF51</f>
        <v>1.7776411120893354</v>
      </c>
      <c r="D46" s="71">
        <f>'A2. Public Sector Net Debt'!E232</f>
        <v>62.280177698663095</v>
      </c>
      <c r="E46" s="71">
        <f>'A1. Public Sector Borrowing'!AG51</f>
        <v>2.8411209081664324</v>
      </c>
      <c r="F46" s="71">
        <v>3.9667741101352192</v>
      </c>
      <c r="G46" s="71">
        <v>3.4422928526529404</v>
      </c>
      <c r="H46" s="71">
        <f t="shared" si="0"/>
        <v>0.52448125748227881</v>
      </c>
      <c r="J46" s="72">
        <f t="shared" si="4"/>
        <v>1.7776411120893354</v>
      </c>
      <c r="K46" s="72">
        <f t="shared" si="5"/>
        <v>-0.32815901749936893</v>
      </c>
      <c r="L46" s="72">
        <f t="shared" si="6"/>
        <v>-2.1647044764698529</v>
      </c>
      <c r="M46" s="72">
        <f t="shared" si="7"/>
        <v>-2.0811408141533683</v>
      </c>
      <c r="N46" s="71">
        <f t="shared" si="1"/>
        <v>2.6295613598648515E-2</v>
      </c>
      <c r="O46" s="71">
        <f t="shared" si="2"/>
        <v>-2.7700675824346064</v>
      </c>
    </row>
    <row r="47" spans="1:21" x14ac:dyDescent="0.55000000000000004">
      <c r="A47">
        <f t="shared" si="3"/>
        <v>1912</v>
      </c>
      <c r="B47" s="71">
        <f>'A1. Public Sector Borrowing'!AE52</f>
        <v>2.2903045983497878</v>
      </c>
      <c r="C47" s="71">
        <f>'A1. Public Sector Borrowing'!AF52</f>
        <v>1.7073179733152966</v>
      </c>
      <c r="D47" s="71">
        <f>'A2. Public Sector Net Debt'!E233</f>
        <v>59.332878260416642</v>
      </c>
      <c r="E47" s="71">
        <f>'A1. Public Sector Borrowing'!AG52</f>
        <v>2.8542646758175425</v>
      </c>
      <c r="F47" s="71">
        <v>4.118924528011874</v>
      </c>
      <c r="G47" s="71">
        <v>1.6591663420652054</v>
      </c>
      <c r="H47" s="71">
        <f t="shared" si="0"/>
        <v>2.4597581859466686</v>
      </c>
      <c r="J47" s="72">
        <f t="shared" si="4"/>
        <v>1.7073179733152966</v>
      </c>
      <c r="K47" s="72">
        <f t="shared" si="5"/>
        <v>-1.4713384489030594</v>
      </c>
      <c r="L47" s="72">
        <f t="shared" si="6"/>
        <v>-1.0164668699698352</v>
      </c>
      <c r="M47" s="72">
        <f t="shared" si="7"/>
        <v>-2.2903045983497878</v>
      </c>
      <c r="N47" s="71">
        <f t="shared" si="1"/>
        <v>0.12349250566093239</v>
      </c>
      <c r="O47" s="71">
        <f t="shared" si="2"/>
        <v>-2.9472994382464535</v>
      </c>
    </row>
    <row r="48" spans="1:21" x14ac:dyDescent="0.55000000000000004">
      <c r="A48">
        <f t="shared" si="3"/>
        <v>1913</v>
      </c>
      <c r="B48" s="71">
        <f>'A1. Public Sector Borrowing'!AE53</f>
        <v>2.1622250979939945</v>
      </c>
      <c r="C48" s="71">
        <f>'A1. Public Sector Borrowing'!AF53</f>
        <v>1.7217718372915143</v>
      </c>
      <c r="D48" s="71">
        <f>'A2. Public Sector Net Debt'!E234</f>
        <v>56.814957814787654</v>
      </c>
      <c r="E48" s="71">
        <f>'A1. Public Sector Borrowing'!AG53</f>
        <v>3.0178913098275144</v>
      </c>
      <c r="F48" s="71">
        <v>3.9976225716650902</v>
      </c>
      <c r="G48" s="71">
        <v>4.4010056885407636</v>
      </c>
      <c r="H48" s="71">
        <f t="shared" si="0"/>
        <v>-0.40338311687567341</v>
      </c>
      <c r="J48" s="72">
        <f t="shared" si="4"/>
        <v>1.7217718372915138</v>
      </c>
      <c r="K48" s="72">
        <f t="shared" si="5"/>
        <v>0.23013873561771891</v>
      </c>
      <c r="L48" s="72">
        <f t="shared" si="6"/>
        <v>-2.5011668519803512</v>
      </c>
      <c r="M48" s="72">
        <f t="shared" si="7"/>
        <v>-2.1622250979939945</v>
      </c>
      <c r="N48" s="71">
        <f t="shared" si="1"/>
        <v>0.19356093143612485</v>
      </c>
      <c r="O48" s="71">
        <f t="shared" si="2"/>
        <v>-2.5179204456289881</v>
      </c>
      <c r="P48" s="128">
        <f t="shared" ref="P48:U48" si="8">SUM(J6:J48)</f>
        <v>93.125470535584739</v>
      </c>
      <c r="Q48" s="128">
        <f t="shared" si="8"/>
        <v>1.6083305220658284</v>
      </c>
      <c r="R48" s="128">
        <f t="shared" si="8"/>
        <v>-47.856909057616839</v>
      </c>
      <c r="S48" s="128">
        <f t="shared" si="8"/>
        <v>-64.210870415884244</v>
      </c>
      <c r="T48" s="128">
        <f t="shared" si="8"/>
        <v>6.1041109835452136</v>
      </c>
      <c r="U48" s="128">
        <f t="shared" si="8"/>
        <v>-11.229867432305333</v>
      </c>
    </row>
    <row r="49" spans="1:15" x14ac:dyDescent="0.55000000000000004">
      <c r="A49">
        <f t="shared" si="3"/>
        <v>1914</v>
      </c>
      <c r="B49" s="71">
        <f>'A1. Public Sector Borrowing'!AE54</f>
        <v>-2.8094838604839549</v>
      </c>
      <c r="C49" s="71">
        <f>'A1. Public Sector Borrowing'!AF54</f>
        <v>1.7410885895956905</v>
      </c>
      <c r="D49" s="71">
        <f>'A2. Public Sector Net Debt'!E235</f>
        <v>69.696304148161659</v>
      </c>
      <c r="E49" s="71">
        <f>'A1. Public Sector Borrowing'!AG54</f>
        <v>3.1009669118356027</v>
      </c>
      <c r="F49" s="71">
        <v>1.1903158367744879</v>
      </c>
      <c r="G49" s="71">
        <v>1.9603885757746582</v>
      </c>
      <c r="H49" s="71">
        <f t="shared" si="0"/>
        <v>-0.77007273900017026</v>
      </c>
      <c r="J49" s="72">
        <f t="shared" si="4"/>
        <v>1.7410885895956898</v>
      </c>
      <c r="K49" s="72">
        <f t="shared" si="5"/>
        <v>0.4323699340081758</v>
      </c>
      <c r="L49" s="72">
        <f t="shared" si="6"/>
        <v>-1.0923790678813883</v>
      </c>
      <c r="M49" s="72">
        <f t="shared" si="7"/>
        <v>2.8094838604839549</v>
      </c>
      <c r="N49" s="71">
        <f t="shared" si="1"/>
        <v>8.9907830171675727</v>
      </c>
      <c r="O49" s="71">
        <f t="shared" si="2"/>
        <v>12.881346333374005</v>
      </c>
    </row>
    <row r="50" spans="1:15" x14ac:dyDescent="0.55000000000000004">
      <c r="A50">
        <f t="shared" si="3"/>
        <v>1915</v>
      </c>
      <c r="B50" s="71">
        <f>'A1. Public Sector Borrowing'!AE55</f>
        <v>-23.081490854721178</v>
      </c>
      <c r="C50" s="71">
        <f>'A1. Public Sector Borrowing'!AF55</f>
        <v>2.4105133510653012</v>
      </c>
      <c r="D50" s="71">
        <f>'A2. Public Sector Net Debt'!E236</f>
        <v>86.737785646277075</v>
      </c>
      <c r="E50" s="71">
        <f>'A1. Public Sector Borrowing'!AG55</f>
        <v>4.1445874156819462</v>
      </c>
      <c r="F50" s="71">
        <v>19.834401649073001</v>
      </c>
      <c r="G50" s="71">
        <v>5.4368618586620556</v>
      </c>
      <c r="H50" s="71">
        <f t="shared" si="0"/>
        <v>14.397539790410946</v>
      </c>
      <c r="J50" s="72">
        <f t="shared" si="4"/>
        <v>2.4105133510653016</v>
      </c>
      <c r="K50" s="72">
        <f t="shared" si="5"/>
        <v>-8.3736831695149814</v>
      </c>
      <c r="L50" s="72">
        <f t="shared" si="6"/>
        <v>-3.5938965844867812</v>
      </c>
      <c r="M50" s="72">
        <f t="shared" si="7"/>
        <v>23.081490854721178</v>
      </c>
      <c r="N50" s="71">
        <f t="shared" si="1"/>
        <v>3.5170570463307005</v>
      </c>
      <c r="O50" s="71">
        <f t="shared" si="2"/>
        <v>17.041481498115417</v>
      </c>
    </row>
    <row r="51" spans="1:15" x14ac:dyDescent="0.55000000000000004">
      <c r="A51">
        <f t="shared" si="3"/>
        <v>1916</v>
      </c>
      <c r="B51" s="71">
        <f>'A1. Public Sector Borrowing'!AE56</f>
        <v>-22.816518492495987</v>
      </c>
      <c r="C51" s="71">
        <f>'A1. Public Sector Borrowing'!AF56</f>
        <v>3.6460853521092211</v>
      </c>
      <c r="D51" s="71">
        <f>'A2. Public Sector Net Debt'!E237</f>
        <v>120.55815245222348</v>
      </c>
      <c r="E51" s="71">
        <f>'A1. Public Sector Borrowing'!AG56</f>
        <v>4.8729092120359203</v>
      </c>
      <c r="F51" s="71">
        <v>15.923055521131232</v>
      </c>
      <c r="G51" s="71">
        <v>1.0769970022498114</v>
      </c>
      <c r="H51" s="71">
        <f t="shared" si="0"/>
        <v>14.846058518881421</v>
      </c>
      <c r="J51" s="72">
        <f t="shared" si="4"/>
        <v>3.6460853521092216</v>
      </c>
      <c r="K51" s="72">
        <f t="shared" si="5"/>
        <v>-11.108353171971812</v>
      </c>
      <c r="L51" s="72">
        <f t="shared" si="6"/>
        <v>-0.92420964109912995</v>
      </c>
      <c r="M51" s="72">
        <f t="shared" si="7"/>
        <v>22.816518492495987</v>
      </c>
      <c r="N51" s="71">
        <f t="shared" si="1"/>
        <v>19.39032577441214</v>
      </c>
      <c r="O51" s="71">
        <f t="shared" si="2"/>
        <v>33.820366805946406</v>
      </c>
    </row>
    <row r="52" spans="1:15" x14ac:dyDescent="0.55000000000000004">
      <c r="A52">
        <f t="shared" si="3"/>
        <v>1917</v>
      </c>
      <c r="B52" s="71">
        <f>'A1. Public Sector Borrowing'!AE57</f>
        <v>-21.980885197570711</v>
      </c>
      <c r="C52" s="71">
        <f>'A1. Public Sector Borrowing'!AF57</f>
        <v>4.3271271383699386</v>
      </c>
      <c r="D52" s="71">
        <f>'A2. Public Sector Net Debt'!E238</f>
        <v>138.32028674587886</v>
      </c>
      <c r="E52" s="71">
        <f>'A1. Public Sector Borrowing'!AG57</f>
        <v>4.4419956278217265</v>
      </c>
      <c r="F52" s="71">
        <v>23.758505115885171</v>
      </c>
      <c r="G52" s="71">
        <v>-0.62148521402649237</v>
      </c>
      <c r="H52" s="71">
        <f t="shared" si="0"/>
        <v>24.379990329911664</v>
      </c>
      <c r="J52" s="72">
        <f t="shared" si="4"/>
        <v>4.3271271383699403</v>
      </c>
      <c r="K52" s="72">
        <f t="shared" si="5"/>
        <v>-23.749532108722594</v>
      </c>
      <c r="L52" s="72">
        <f t="shared" si="6"/>
        <v>0.75393669688836695</v>
      </c>
      <c r="M52" s="72">
        <f t="shared" si="7"/>
        <v>21.980885197570711</v>
      </c>
      <c r="N52" s="71">
        <f t="shared" si="1"/>
        <v>14.449717369548953</v>
      </c>
      <c r="O52" s="71">
        <f t="shared" si="2"/>
        <v>17.762134293655379</v>
      </c>
    </row>
    <row r="53" spans="1:15" x14ac:dyDescent="0.55000000000000004">
      <c r="A53">
        <f t="shared" si="3"/>
        <v>1918</v>
      </c>
      <c r="B53" s="71">
        <f>'A1. Public Sector Borrowing'!AE58</f>
        <v>-19.755864568608153</v>
      </c>
      <c r="C53" s="71">
        <f>'A1. Public Sector Borrowing'!AF58</f>
        <v>5.2152380460800742</v>
      </c>
      <c r="D53" s="71">
        <f>'A2. Public Sector Net Debt'!E239</f>
        <v>146.65990583924111</v>
      </c>
      <c r="E53" s="71">
        <f>'A1. Public Sector Borrowing'!AG58</f>
        <v>4.4761868377545442</v>
      </c>
      <c r="F53" s="71">
        <v>18.718923557421661</v>
      </c>
      <c r="G53" s="71">
        <v>1.8584733688886814</v>
      </c>
      <c r="H53" s="71">
        <f t="shared" si="0"/>
        <v>16.86045018853298</v>
      </c>
      <c r="J53" s="72">
        <f t="shared" si="4"/>
        <v>5.2152380460800734</v>
      </c>
      <c r="K53" s="72">
        <f t="shared" si="5"/>
        <v>-19.644233917051011</v>
      </c>
      <c r="L53" s="72">
        <f t="shared" si="6"/>
        <v>-2.523742608661351</v>
      </c>
      <c r="M53" s="72">
        <f t="shared" si="7"/>
        <v>19.755864568608153</v>
      </c>
      <c r="N53" s="71">
        <f t="shared" si="1"/>
        <v>5.5364930043863794</v>
      </c>
      <c r="O53" s="71">
        <f t="shared" si="2"/>
        <v>8.3396190933622449</v>
      </c>
    </row>
    <row r="54" spans="1:15" x14ac:dyDescent="0.55000000000000004">
      <c r="A54" s="69">
        <f t="shared" si="3"/>
        <v>1919</v>
      </c>
      <c r="B54" s="76">
        <f>'A1. Public Sector Borrowing'!AE59</f>
        <v>-1.4260699953979912</v>
      </c>
      <c r="C54" s="76">
        <f>'A1. Public Sector Borrowing'!AF59</f>
        <v>5.993104284457381</v>
      </c>
      <c r="D54" s="76">
        <f>'A2. Public Sector Net Debt'!E240</f>
        <v>148.24501248115067</v>
      </c>
      <c r="E54" s="76">
        <f>'A1. Public Sector Borrowing'!AG59</f>
        <v>4.3888277693481283</v>
      </c>
      <c r="F54" s="76">
        <v>7.4009456278835444</v>
      </c>
      <c r="G54" s="76">
        <v>-7.88718056388295</v>
      </c>
      <c r="H54" s="76">
        <f t="shared" si="0"/>
        <v>15.288126191766494</v>
      </c>
      <c r="I54" s="69"/>
      <c r="J54" s="75">
        <f t="shared" si="4"/>
        <v>5.993104284457381</v>
      </c>
      <c r="K54" s="75">
        <f t="shared" si="5"/>
        <v>-20.876493541419986</v>
      </c>
      <c r="L54" s="75">
        <f t="shared" si="6"/>
        <v>12.557786917361646</v>
      </c>
      <c r="M54" s="75">
        <f t="shared" si="7"/>
        <v>1.4260699953979912</v>
      </c>
      <c r="N54" s="76">
        <f t="shared" si="1"/>
        <v>2.4846389861125293</v>
      </c>
      <c r="O54" s="76">
        <f t="shared" si="2"/>
        <v>1.5851066419095616</v>
      </c>
    </row>
    <row r="55" spans="1:15" x14ac:dyDescent="0.55000000000000004">
      <c r="A55">
        <f t="shared" si="3"/>
        <v>1920</v>
      </c>
      <c r="B55" s="71">
        <f>'A1. Public Sector Borrowing'!AE60</f>
        <v>6.1455343575890593</v>
      </c>
      <c r="C55" s="71">
        <f>'A1. Public Sector Borrowing'!AF60</f>
        <v>5.7909842984973832</v>
      </c>
      <c r="D55" s="71">
        <f>'A2. Public Sector Net Debt'!E241</f>
        <v>139.00197291425349</v>
      </c>
      <c r="E55" s="71">
        <f>'A1. Public Sector Borrowing'!AG60</f>
        <v>4.1766470851521058</v>
      </c>
      <c r="F55" s="71"/>
      <c r="G55" s="71"/>
      <c r="H55" s="71"/>
      <c r="J55" s="72"/>
      <c r="K55" s="72"/>
      <c r="L55" s="72"/>
      <c r="M55" s="72"/>
      <c r="N55" s="71"/>
      <c r="O55" s="71"/>
    </row>
    <row r="56" spans="1:15" x14ac:dyDescent="0.55000000000000004">
      <c r="A56">
        <f t="shared" si="3"/>
        <v>1921</v>
      </c>
      <c r="B56" s="71">
        <f>'A1. Public Sector Borrowing'!AE61</f>
        <v>5.3865131578947372</v>
      </c>
      <c r="C56" s="71">
        <f>'A1. Public Sector Borrowing'!AF61</f>
        <v>6.8462171052631584</v>
      </c>
      <c r="D56" s="71">
        <f>'A2. Public Sector Net Debt'!E242</f>
        <v>172.89621081739867</v>
      </c>
      <c r="E56" s="71">
        <f>'A1. Public Sector Borrowing'!AG61</f>
        <v>4.0446554960002672</v>
      </c>
      <c r="F56" s="71">
        <v>-17.879452979908834</v>
      </c>
      <c r="G56" s="71">
        <v>-9.7108969607116222</v>
      </c>
      <c r="H56" s="71">
        <f t="shared" si="0"/>
        <v>-8.1685560191972115</v>
      </c>
      <c r="J56" s="72">
        <f t="shared" si="4"/>
        <v>6.8462171052631575</v>
      </c>
      <c r="K56" s="72">
        <f t="shared" si="5"/>
        <v>13.826568912786481</v>
      </c>
      <c r="L56" s="72">
        <f t="shared" si="6"/>
        <v>14.950130091762867</v>
      </c>
      <c r="M56" s="72">
        <f t="shared" si="7"/>
        <v>-5.3865131578947372</v>
      </c>
      <c r="N56" s="71">
        <f t="shared" si="1"/>
        <v>3.6578349512274109</v>
      </c>
      <c r="O56" s="71">
        <f t="shared" si="2"/>
        <v>33.894237903145182</v>
      </c>
    </row>
    <row r="57" spans="1:15" x14ac:dyDescent="0.55000000000000004">
      <c r="A57">
        <f t="shared" si="3"/>
        <v>1922</v>
      </c>
      <c r="B57" s="71">
        <f>'A1. Public Sector Borrowing'!AE62</f>
        <v>7.7393075356415482</v>
      </c>
      <c r="C57" s="71">
        <f>'A1. Public Sector Borrowing'!AF62</f>
        <v>7.6940484272459839</v>
      </c>
      <c r="D57" s="71">
        <f>'A2. Public Sector Net Debt'!E243</f>
        <v>194.47233896908114</v>
      </c>
      <c r="E57" s="71">
        <f>'A1. Public Sector Borrowing'!AG62</f>
        <v>4.0429640105472728</v>
      </c>
      <c r="F57" s="71">
        <v>-9.1488486842105203</v>
      </c>
      <c r="G57" s="71">
        <v>5.3092501368363543</v>
      </c>
      <c r="H57" s="71">
        <f t="shared" si="0"/>
        <v>-14.458098821046875</v>
      </c>
      <c r="J57" s="72">
        <f t="shared" si="4"/>
        <v>7.6940484272459839</v>
      </c>
      <c r="K57" s="72">
        <f t="shared" si="5"/>
        <v>27.514791673840456</v>
      </c>
      <c r="L57" s="72">
        <f t="shared" si="6"/>
        <v>-8.7167008572181395</v>
      </c>
      <c r="M57" s="72">
        <f t="shared" si="7"/>
        <v>-7.7393075356415482</v>
      </c>
      <c r="N57" s="71">
        <f t="shared" si="1"/>
        <v>2.8232964434557175</v>
      </c>
      <c r="O57" s="71">
        <f t="shared" si="2"/>
        <v>21.576128151682468</v>
      </c>
    </row>
    <row r="58" spans="1:15" x14ac:dyDescent="0.55000000000000004">
      <c r="A58">
        <f t="shared" si="3"/>
        <v>1923</v>
      </c>
      <c r="B58" s="71">
        <f>'A1. Public Sector Borrowing'!AE63</f>
        <v>9.2719943087502958</v>
      </c>
      <c r="C58" s="71">
        <f>'A1. Public Sector Borrowing'!AF63</f>
        <v>8.276025610623666</v>
      </c>
      <c r="D58" s="71">
        <f>'A2. Public Sector Net Debt'!E244</f>
        <v>203.20177331205903</v>
      </c>
      <c r="E58" s="71">
        <f>'A1. Public Sector Borrowing'!AG63</f>
        <v>4.0610991038070816</v>
      </c>
      <c r="F58" s="71">
        <v>-4.5711699479520291</v>
      </c>
      <c r="G58" s="71">
        <v>2.9625779625779529</v>
      </c>
      <c r="H58" s="71">
        <f t="shared" si="0"/>
        <v>-7.5337479105299821</v>
      </c>
      <c r="J58" s="72">
        <f t="shared" si="4"/>
        <v>8.276025610623666</v>
      </c>
      <c r="K58" s="72">
        <f t="shared" si="5"/>
        <v>15.352861148618381</v>
      </c>
      <c r="L58" s="72">
        <f t="shared" si="6"/>
        <v>-5.5956200511042864</v>
      </c>
      <c r="M58" s="72">
        <f t="shared" si="7"/>
        <v>-9.2719943087502958</v>
      </c>
      <c r="N58" s="71">
        <f t="shared" si="1"/>
        <v>-3.1838056409567272E-2</v>
      </c>
      <c r="O58" s="71">
        <f t="shared" si="2"/>
        <v>8.7294343429778962</v>
      </c>
    </row>
    <row r="59" spans="1:15" x14ac:dyDescent="0.55000000000000004">
      <c r="A59">
        <f t="shared" si="3"/>
        <v>1924</v>
      </c>
      <c r="B59" s="71">
        <f>'A1. Public Sector Borrowing'!AE64</f>
        <v>7.763401109057301</v>
      </c>
      <c r="C59" s="71">
        <f>'A1. Public Sector Borrowing'!AF64</f>
        <v>8.0637707948243982</v>
      </c>
      <c r="D59" s="71">
        <f>'A2. Public Sector Net Debt'!E245</f>
        <v>197.84894627228587</v>
      </c>
      <c r="E59" s="71">
        <f>'A1. Public Sector Borrowing'!AG64</f>
        <v>4.0728117061823514</v>
      </c>
      <c r="F59" s="71">
        <v>2.6322029879060977</v>
      </c>
      <c r="G59" s="71">
        <v>4.7198384654215033</v>
      </c>
      <c r="H59" s="71">
        <f t="shared" si="0"/>
        <v>-2.0876354775154056</v>
      </c>
      <c r="J59" s="72">
        <f t="shared" si="4"/>
        <v>8.0637707948243982</v>
      </c>
      <c r="K59" s="72">
        <f t="shared" si="5"/>
        <v>4.1333150678864943</v>
      </c>
      <c r="L59" s="72">
        <f t="shared" si="6"/>
        <v>-9.1585277438792563</v>
      </c>
      <c r="M59" s="72">
        <f t="shared" si="7"/>
        <v>-7.763401109057301</v>
      </c>
      <c r="N59" s="71">
        <f t="shared" si="1"/>
        <v>-0.62798404954749554</v>
      </c>
      <c r="O59" s="71">
        <f t="shared" si="2"/>
        <v>-5.3528270397731603</v>
      </c>
    </row>
    <row r="60" spans="1:15" x14ac:dyDescent="0.55000000000000004">
      <c r="A60">
        <f t="shared" si="3"/>
        <v>1925</v>
      </c>
      <c r="B60" s="71">
        <f>'A1. Public Sector Borrowing'!AE65</f>
        <v>6.7129111658089062</v>
      </c>
      <c r="C60" s="71">
        <f>'A1. Public Sector Borrowing'!AF65</f>
        <v>7.786976952338331</v>
      </c>
      <c r="D60" s="71">
        <f>'A2. Public Sector Net Debt'!E246</f>
        <v>192.93818501876757</v>
      </c>
      <c r="E60" s="71">
        <f>'A1. Public Sector Borrowing'!AG65</f>
        <v>4.0640425869718619</v>
      </c>
      <c r="F60" s="71">
        <v>3.2578558225508374</v>
      </c>
      <c r="G60" s="71">
        <v>3.5189202217401885</v>
      </c>
      <c r="H60" s="71">
        <f t="shared" si="0"/>
        <v>-0.26106439918935109</v>
      </c>
      <c r="J60" s="72">
        <f t="shared" si="4"/>
        <v>7.7869769523383283</v>
      </c>
      <c r="K60" s="72">
        <f t="shared" si="5"/>
        <v>0.50021682008953938</v>
      </c>
      <c r="L60" s="72">
        <f t="shared" si="6"/>
        <v>-6.7254822248553712</v>
      </c>
      <c r="M60" s="72">
        <f t="shared" si="7"/>
        <v>-6.7129111658089062</v>
      </c>
      <c r="N60" s="71">
        <f t="shared" si="1"/>
        <v>0.24043836471810742</v>
      </c>
      <c r="O60" s="71">
        <f t="shared" si="2"/>
        <v>-4.9107612535183023</v>
      </c>
    </row>
    <row r="61" spans="1:15" x14ac:dyDescent="0.55000000000000004">
      <c r="A61">
        <f t="shared" si="3"/>
        <v>1926</v>
      </c>
      <c r="B61" s="71">
        <f>'A1. Public Sector Borrowing'!AE66</f>
        <v>6.2166550684295991</v>
      </c>
      <c r="C61" s="71">
        <f>'A1. Public Sector Borrowing'!AF66</f>
        <v>8.4899095337508701</v>
      </c>
      <c r="D61" s="71">
        <f>'A2. Public Sector Net Debt'!E247</f>
        <v>202.55358100932631</v>
      </c>
      <c r="E61" s="71">
        <f>'A1. Public Sector Borrowing'!AG66</f>
        <v>4.244754153507885</v>
      </c>
      <c r="F61" s="71">
        <v>-3.5354665473260241</v>
      </c>
      <c r="G61" s="71">
        <v>-3.1199068684516789</v>
      </c>
      <c r="H61" s="71">
        <f t="shared" si="0"/>
        <v>-0.4155596788743452</v>
      </c>
      <c r="J61" s="72">
        <f t="shared" si="4"/>
        <v>8.4899095337508683</v>
      </c>
      <c r="K61" s="72">
        <f t="shared" si="5"/>
        <v>0.83115863768038112</v>
      </c>
      <c r="L61" s="72">
        <f t="shared" si="6"/>
        <v>6.2133421755623104</v>
      </c>
      <c r="M61" s="72">
        <f t="shared" si="7"/>
        <v>-6.2166550684295991</v>
      </c>
      <c r="N61" s="71">
        <f t="shared" si="1"/>
        <v>0.29764071199477726</v>
      </c>
      <c r="O61" s="71">
        <f t="shared" si="2"/>
        <v>9.6153959905587385</v>
      </c>
    </row>
    <row r="62" spans="1:15" x14ac:dyDescent="0.55000000000000004">
      <c r="A62">
        <f t="shared" si="3"/>
        <v>1927</v>
      </c>
      <c r="B62" s="71">
        <f>'A1. Public Sector Borrowing'!AE67</f>
        <v>6.975213862689186</v>
      </c>
      <c r="C62" s="71">
        <f>'A1. Public Sector Borrowing'!AF67</f>
        <v>7.5674490019741167</v>
      </c>
      <c r="D62" s="71">
        <f>'A2. Public Sector Net Debt'!E248</f>
        <v>193.75018107021023</v>
      </c>
      <c r="E62" s="71">
        <f>'A1. Public Sector Borrowing'!AG67</f>
        <v>3.9509464789604651</v>
      </c>
      <c r="F62" s="71">
        <v>5.7527255857109765</v>
      </c>
      <c r="G62" s="71">
        <v>7.6904590242730109</v>
      </c>
      <c r="H62" s="71">
        <f t="shared" si="0"/>
        <v>-1.9377334385620344</v>
      </c>
      <c r="J62" s="72">
        <f t="shared" si="4"/>
        <v>7.5674490019741167</v>
      </c>
      <c r="K62" s="72">
        <f t="shared" si="5"/>
        <v>3.7114395383043282</v>
      </c>
      <c r="L62" s="72">
        <f t="shared" si="6"/>
        <v>-14.464884160451776</v>
      </c>
      <c r="M62" s="72">
        <f t="shared" si="7"/>
        <v>-6.975213862689186</v>
      </c>
      <c r="N62" s="71">
        <f t="shared" si="1"/>
        <v>1.3578095437464412</v>
      </c>
      <c r="O62" s="71">
        <f t="shared" si="2"/>
        <v>-8.8033999391160762</v>
      </c>
    </row>
    <row r="63" spans="1:15" x14ac:dyDescent="0.55000000000000004">
      <c r="A63">
        <f t="shared" si="3"/>
        <v>1928</v>
      </c>
      <c r="B63" s="71">
        <f>'A1. Public Sector Borrowing'!AE68</f>
        <v>7.6990568107041017</v>
      </c>
      <c r="C63" s="71">
        <f>'A1. Public Sector Borrowing'!AF68</f>
        <v>7.8306646194340868</v>
      </c>
      <c r="D63" s="71">
        <f>'A2. Public Sector Net Debt'!E249</f>
        <v>194.69328189545337</v>
      </c>
      <c r="E63" s="71">
        <f>'A1. Public Sector Borrowing'!AG68</f>
        <v>4.0416295748371196</v>
      </c>
      <c r="F63" s="71">
        <v>0</v>
      </c>
      <c r="G63" s="71">
        <v>0.89265788886409325</v>
      </c>
      <c r="H63" s="71">
        <f t="shared" si="0"/>
        <v>-0.89265788886409325</v>
      </c>
      <c r="J63" s="72">
        <f t="shared" si="4"/>
        <v>7.8306646194340876</v>
      </c>
      <c r="K63" s="72">
        <f t="shared" si="5"/>
        <v>1.7295262760116967</v>
      </c>
      <c r="L63" s="72">
        <f t="shared" si="6"/>
        <v>-1.7142241191790339</v>
      </c>
      <c r="M63" s="72">
        <f t="shared" si="7"/>
        <v>-7.6990568107041017</v>
      </c>
      <c r="N63" s="71">
        <f t="shared" si="1"/>
        <v>0.79619085968048786</v>
      </c>
      <c r="O63" s="71">
        <f t="shared" si="2"/>
        <v>0.94310082524313543</v>
      </c>
    </row>
    <row r="64" spans="1:15" x14ac:dyDescent="0.55000000000000004">
      <c r="A64">
        <f t="shared" si="3"/>
        <v>1929</v>
      </c>
      <c r="B64" s="71">
        <f>'A1. Public Sector Borrowing'!AE69</f>
        <v>7.116749086218018</v>
      </c>
      <c r="C64" s="71">
        <f>'A1. Public Sector Borrowing'!AF69</f>
        <v>7.8047731670608478</v>
      </c>
      <c r="D64" s="71">
        <f>'A2. Public Sector Net Debt'!E250</f>
        <v>191.5915239520711</v>
      </c>
      <c r="E64" s="71">
        <f>'A1. Public Sector Borrowing'!AG69</f>
        <v>4.0896492938259996</v>
      </c>
      <c r="F64" s="71">
        <v>2.017986400526425</v>
      </c>
      <c r="G64" s="71">
        <v>2.8533510285335097</v>
      </c>
      <c r="H64" s="71">
        <f t="shared" si="0"/>
        <v>-0.83536462800708478</v>
      </c>
      <c r="J64" s="72">
        <f t="shared" si="4"/>
        <v>7.8047731670608487</v>
      </c>
      <c r="K64" s="72">
        <f t="shared" si="5"/>
        <v>1.5942275156024317</v>
      </c>
      <c r="L64" s="72">
        <f t="shared" si="6"/>
        <v>-5.4011684654867702</v>
      </c>
      <c r="M64" s="72">
        <f t="shared" si="7"/>
        <v>-7.116749086218018</v>
      </c>
      <c r="N64" s="71">
        <f t="shared" si="1"/>
        <v>1.7158925659241042E-2</v>
      </c>
      <c r="O64" s="71">
        <f t="shared" si="2"/>
        <v>-3.1017579433822675</v>
      </c>
    </row>
    <row r="65" spans="1:21" x14ac:dyDescent="0.55000000000000004">
      <c r="A65">
        <f t="shared" si="3"/>
        <v>1930</v>
      </c>
      <c r="B65" s="71">
        <f>'A1. Public Sector Borrowing'!AE70</f>
        <v>6.2950819672131146</v>
      </c>
      <c r="C65" s="71">
        <f>'A1. Public Sector Borrowing'!AF70</f>
        <v>7.7377049180327866</v>
      </c>
      <c r="D65" s="71">
        <f>'A2. Public Sector Net Debt'!E251</f>
        <v>196.21098903455973</v>
      </c>
      <c r="E65" s="71">
        <f>'A1. Public Sector Borrowing'!AG70</f>
        <v>3.9726529844962504</v>
      </c>
      <c r="F65" s="71">
        <v>-1.6340571920017197</v>
      </c>
      <c r="G65" s="71">
        <v>-0.79569892473118387</v>
      </c>
      <c r="H65" s="71">
        <f t="shared" si="0"/>
        <v>-0.83835826727053586</v>
      </c>
      <c r="J65" s="72">
        <f t="shared" si="4"/>
        <v>7.7377049180327866</v>
      </c>
      <c r="K65" s="72">
        <f t="shared" si="5"/>
        <v>1.6329059983464038</v>
      </c>
      <c r="L65" s="72">
        <f t="shared" si="6"/>
        <v>1.5367193553493694</v>
      </c>
      <c r="M65" s="72">
        <f t="shared" si="7"/>
        <v>-6.2950819672131146</v>
      </c>
      <c r="N65" s="71">
        <f t="shared" si="1"/>
        <v>7.2167779731859838E-3</v>
      </c>
      <c r="O65" s="71">
        <f t="shared" si="2"/>
        <v>4.619465082488631</v>
      </c>
    </row>
    <row r="66" spans="1:21" x14ac:dyDescent="0.55000000000000004">
      <c r="A66">
        <f t="shared" si="3"/>
        <v>1931</v>
      </c>
      <c r="B66" s="71">
        <f>'A1. Public Sector Borrowing'!AE71</f>
        <v>5.5153073147931764</v>
      </c>
      <c r="C66" s="71">
        <f>'A1. Public Sector Borrowing'!AF71</f>
        <v>7.8055620472072924</v>
      </c>
      <c r="D66" s="71">
        <f>'A2. Public Sector Net Debt'!E252</f>
        <v>212.35633727663071</v>
      </c>
      <c r="E66" s="71">
        <f>'A1. Public Sector Borrowing'!AG71</f>
        <v>3.7207632885442243</v>
      </c>
      <c r="F66" s="71">
        <v>-6.4699453551912569</v>
      </c>
      <c r="G66" s="71">
        <v>-4.6390635161500029</v>
      </c>
      <c r="H66" s="71">
        <f t="shared" si="0"/>
        <v>-1.830881839041254</v>
      </c>
      <c r="J66" s="72">
        <f t="shared" si="4"/>
        <v>7.8055620472072924</v>
      </c>
      <c r="K66" s="72">
        <f t="shared" si="5"/>
        <v>3.8408951839913965</v>
      </c>
      <c r="L66" s="72">
        <f t="shared" si="6"/>
        <v>9.5451583663095487</v>
      </c>
      <c r="M66" s="72">
        <f t="shared" si="7"/>
        <v>-5.5153073147931764</v>
      </c>
      <c r="N66" s="71">
        <f t="shared" si="1"/>
        <v>0.4690399593559178</v>
      </c>
      <c r="O66" s="71">
        <f t="shared" si="2"/>
        <v>16.14534824207098</v>
      </c>
    </row>
    <row r="67" spans="1:21" x14ac:dyDescent="0.55000000000000004">
      <c r="A67">
        <f t="shared" si="3"/>
        <v>1932</v>
      </c>
      <c r="B67" s="71">
        <f>'A1. Public Sector Borrowing'!AE72</f>
        <v>7.4056378404204493</v>
      </c>
      <c r="C67" s="71">
        <f>'A1. Public Sector Borrowing'!AF72</f>
        <v>7.9550883898709985</v>
      </c>
      <c r="D67" s="71">
        <f>'A2. Public Sector Net Debt'!E253</f>
        <v>220.07162555517502</v>
      </c>
      <c r="E67" s="71">
        <f>'A1. Public Sector Borrowing'!AG72</f>
        <v>3.6646855943934091</v>
      </c>
      <c r="F67" s="71">
        <v>-2.1734050011685042</v>
      </c>
      <c r="G67" s="71">
        <v>6.8197317572156635E-2</v>
      </c>
      <c r="H67" s="71">
        <f t="shared" si="0"/>
        <v>-2.2416023187406608</v>
      </c>
      <c r="J67" s="72">
        <f t="shared" si="4"/>
        <v>7.9550883898709976</v>
      </c>
      <c r="K67" s="72">
        <f t="shared" si="5"/>
        <v>4.8659411895533635</v>
      </c>
      <c r="L67" s="72">
        <f t="shared" si="6"/>
        <v>-0.14472262876640529</v>
      </c>
      <c r="M67" s="72">
        <f t="shared" si="7"/>
        <v>-7.4056378404204493</v>
      </c>
      <c r="N67" s="71">
        <f t="shared" si="1"/>
        <v>2.4446191683067999</v>
      </c>
      <c r="O67" s="71">
        <f t="shared" si="2"/>
        <v>7.7152882785443069</v>
      </c>
    </row>
    <row r="68" spans="1:21" x14ac:dyDescent="0.55000000000000004">
      <c r="A68">
        <f t="shared" si="3"/>
        <v>1933</v>
      </c>
      <c r="B68" s="71">
        <f>'A1. Public Sector Borrowing'!AE73</f>
        <v>7.4160995071579441</v>
      </c>
      <c r="C68" s="71">
        <f>'A1. Public Sector Borrowing'!AF73</f>
        <v>6.9701947899554098</v>
      </c>
      <c r="D68" s="71">
        <f>'A2. Public Sector Net Debt'!E254</f>
        <v>217.070989353616</v>
      </c>
      <c r="E68" s="71">
        <f>'A1. Public Sector Borrowing'!AG73</f>
        <v>3.223986198270905</v>
      </c>
      <c r="F68" s="71">
        <v>1.7916865742952695</v>
      </c>
      <c r="G68" s="71">
        <v>3.1803725579282087</v>
      </c>
      <c r="H68" s="71">
        <f t="shared" si="0"/>
        <v>-1.3886859836329393</v>
      </c>
      <c r="J68" s="72">
        <f t="shared" si="4"/>
        <v>6.970194789955408</v>
      </c>
      <c r="K68" s="72">
        <f t="shared" si="5"/>
        <v>3.0023118005882585</v>
      </c>
      <c r="L68" s="72">
        <f t="shared" si="6"/>
        <v>-6.7833614217799312</v>
      </c>
      <c r="M68" s="72">
        <f t="shared" si="7"/>
        <v>-7.4160995071579441</v>
      </c>
      <c r="N68" s="71">
        <f t="shared" si="1"/>
        <v>1.2263181368351903</v>
      </c>
      <c r="O68" s="71">
        <f t="shared" si="2"/>
        <v>-3.0006362015590184</v>
      </c>
    </row>
    <row r="69" spans="1:21" x14ac:dyDescent="0.55000000000000004">
      <c r="A69">
        <f t="shared" si="3"/>
        <v>1934</v>
      </c>
      <c r="B69" s="71">
        <f>'A1. Public Sector Borrowing'!AE74</f>
        <v>6.811076373380974</v>
      </c>
      <c r="C69" s="71">
        <f>'A1. Public Sector Borrowing'!AF74</f>
        <v>6.2974542206342123</v>
      </c>
      <c r="D69" s="71">
        <f>'A2. Public Sector Net Debt'!E255</f>
        <v>204.35344798132689</v>
      </c>
      <c r="E69" s="71">
        <f>'A1. Public Sector Borrowing'!AG74</f>
        <v>3.048848107140405</v>
      </c>
      <c r="F69" s="71">
        <v>5.0927012438394712</v>
      </c>
      <c r="G69" s="71">
        <v>5.966534566270397</v>
      </c>
      <c r="H69" s="71">
        <f t="shared" si="0"/>
        <v>-0.87383332243092582</v>
      </c>
      <c r="J69" s="72">
        <f t="shared" si="4"/>
        <v>6.2974542206342123</v>
      </c>
      <c r="K69" s="72">
        <f t="shared" si="5"/>
        <v>1.8049194814217193</v>
      </c>
      <c r="L69" s="72">
        <f t="shared" si="6"/>
        <v>-12.222364037986752</v>
      </c>
      <c r="M69" s="72">
        <f t="shared" si="7"/>
        <v>-6.811076373380974</v>
      </c>
      <c r="N69" s="71">
        <f t="shared" si="1"/>
        <v>-1.7864746629773105</v>
      </c>
      <c r="O69" s="71">
        <f t="shared" si="2"/>
        <v>-12.717541372289105</v>
      </c>
    </row>
    <row r="70" spans="1:21" x14ac:dyDescent="0.55000000000000004">
      <c r="A70">
        <f t="shared" si="3"/>
        <v>1935</v>
      </c>
      <c r="B70" s="71">
        <f>'A1. Public Sector Borrowing'!AE75</f>
        <v>5.7277195982047449</v>
      </c>
      <c r="C70" s="71">
        <f>'A1. Public Sector Borrowing'!AF75</f>
        <v>6.0483009189997867</v>
      </c>
      <c r="D70" s="71">
        <f>'A2. Public Sector Net Debt'!E256</f>
        <v>195.63386174476415</v>
      </c>
      <c r="E70" s="71">
        <f>'A1. Public Sector Borrowing'!AG75</f>
        <v>3.0925759663018768</v>
      </c>
      <c r="F70" s="71">
        <v>4.4886109870477924</v>
      </c>
      <c r="G70" s="71">
        <v>3.6983170579679694</v>
      </c>
      <c r="H70" s="71">
        <f t="shared" ref="H70:H133" si="9">F70-G70</f>
        <v>0.79029392907982299</v>
      </c>
      <c r="J70" s="72">
        <f t="shared" si="4"/>
        <v>6.0483009189997858</v>
      </c>
      <c r="K70" s="72">
        <f t="shared" si="5"/>
        <v>-1.5456161949189964</v>
      </c>
      <c r="L70" s="72">
        <f t="shared" si="6"/>
        <v>-7.288101330530127</v>
      </c>
      <c r="M70" s="72">
        <f t="shared" si="7"/>
        <v>-5.7277195982047449</v>
      </c>
      <c r="N70" s="71">
        <f t="shared" ref="N70:N133" si="10">O70-SUM(J70:M70)</f>
        <v>-0.20645003190866618</v>
      </c>
      <c r="O70" s="71">
        <f t="shared" ref="O70:O133" si="11">D70-D69</f>
        <v>-8.7195862365627477</v>
      </c>
    </row>
    <row r="71" spans="1:21" x14ac:dyDescent="0.55000000000000004">
      <c r="A71">
        <f>A70+1</f>
        <v>1936</v>
      </c>
      <c r="B71" s="71">
        <f>'A1. Public Sector Borrowing'!AE76</f>
        <v>4.9150485436893208</v>
      </c>
      <c r="C71" s="71">
        <f>'A1. Public Sector Borrowing'!AF76</f>
        <v>5.6432038834951461</v>
      </c>
      <c r="D71" s="71">
        <f>'A2. Public Sector Net Debt'!E257</f>
        <v>185.13442924937198</v>
      </c>
      <c r="E71" s="71">
        <f>'A1. Public Sector Borrowing'!AG76</f>
        <v>3.0479450303788531</v>
      </c>
      <c r="F71" s="71">
        <v>5.6636033340457317</v>
      </c>
      <c r="G71" s="71">
        <v>4.7685834502103717</v>
      </c>
      <c r="H71" s="71">
        <f t="shared" si="9"/>
        <v>0.89501988383536002</v>
      </c>
      <c r="J71" s="72">
        <f t="shared" ref="J71:J134" si="12">((E71/100)/(1+F71/100))*D70</f>
        <v>5.6432038834951452</v>
      </c>
      <c r="K71" s="72">
        <f t="shared" ref="K71:K134" si="13">-((H71/100)/(1+F71/100))*D70</f>
        <v>-1.6571098343060591</v>
      </c>
      <c r="L71" s="72">
        <f t="shared" ref="L71:L134" si="14">-(G71/100)/(1+G71/100)*D70</f>
        <v>-8.9043524756652914</v>
      </c>
      <c r="M71" s="72">
        <f t="shared" ref="M71:M134" si="15">-B71</f>
        <v>-4.9150485436893208</v>
      </c>
      <c r="N71" s="71">
        <f t="shared" si="10"/>
        <v>-0.66612552522664359</v>
      </c>
      <c r="O71" s="71">
        <f t="shared" si="11"/>
        <v>-10.49943249539217</v>
      </c>
    </row>
    <row r="72" spans="1:21" x14ac:dyDescent="0.55000000000000004">
      <c r="A72">
        <f t="shared" ref="A72:A135" si="16">A71+1</f>
        <v>1937</v>
      </c>
      <c r="B72" s="71">
        <f>'A1. Public Sector Borrowing'!AE77</f>
        <v>3.8956127080181542</v>
      </c>
      <c r="C72" s="71">
        <f>'A1. Public Sector Borrowing'!AF77</f>
        <v>5.3895612708018152</v>
      </c>
      <c r="D72" s="71">
        <f>'A2. Public Sector Net Debt'!E258</f>
        <v>175.17272648172627</v>
      </c>
      <c r="E72" s="71">
        <f>'A1. Public Sector Borrowing'!AG77</f>
        <v>3.1137174917537234</v>
      </c>
      <c r="F72" s="71">
        <v>6.9579288025889952</v>
      </c>
      <c r="G72" s="71">
        <v>3.4997131382673672</v>
      </c>
      <c r="H72" s="71">
        <f t="shared" si="9"/>
        <v>3.458215664321628</v>
      </c>
      <c r="J72" s="72">
        <f t="shared" si="12"/>
        <v>5.3895612708018161</v>
      </c>
      <c r="K72" s="72">
        <f t="shared" si="13"/>
        <v>-5.985856218449185</v>
      </c>
      <c r="L72" s="72">
        <f t="shared" si="14"/>
        <v>-6.2600887939089409</v>
      </c>
      <c r="M72" s="72">
        <f t="shared" si="15"/>
        <v>-3.8956127080181542</v>
      </c>
      <c r="N72" s="71">
        <f t="shared" si="10"/>
        <v>0.79029368192875893</v>
      </c>
      <c r="O72" s="71">
        <f t="shared" si="11"/>
        <v>-9.9617027676457042</v>
      </c>
    </row>
    <row r="73" spans="1:21" x14ac:dyDescent="0.55000000000000004">
      <c r="A73">
        <f t="shared" si="16"/>
        <v>1938</v>
      </c>
      <c r="B73" s="71">
        <f>'A1. Public Sector Borrowing'!AE78</f>
        <v>1.5951595159515952</v>
      </c>
      <c r="C73" s="71">
        <f>'A1. Public Sector Borrowing'!AF78</f>
        <v>5.3355335533553356</v>
      </c>
      <c r="D73" s="71">
        <f>'A2. Public Sector Net Debt'!E259</f>
        <v>172.50200254436663</v>
      </c>
      <c r="E73" s="71">
        <f>'A1. Public Sector Borrowing'!AG78</f>
        <v>3.1414854521786735</v>
      </c>
      <c r="F73" s="71">
        <v>3.1391830559757921</v>
      </c>
      <c r="G73" s="71">
        <v>0.77605321507761005</v>
      </c>
      <c r="H73" s="71">
        <f t="shared" si="9"/>
        <v>2.363129840898182</v>
      </c>
      <c r="J73" s="72">
        <f t="shared" si="12"/>
        <v>5.3355335533553356</v>
      </c>
      <c r="K73" s="72">
        <f t="shared" si="13"/>
        <v>-4.013565795220619</v>
      </c>
      <c r="L73" s="72">
        <f t="shared" si="14"/>
        <v>-1.3489648903983402</v>
      </c>
      <c r="M73" s="72">
        <f t="shared" si="15"/>
        <v>-1.5951595159515952</v>
      </c>
      <c r="N73" s="71">
        <f t="shared" si="10"/>
        <v>-1.0485672891444207</v>
      </c>
      <c r="O73" s="71">
        <f t="shared" si="11"/>
        <v>-2.6707239373596394</v>
      </c>
      <c r="P73" s="128">
        <f>SUM(J56:J73)</f>
        <v>129.54243920486826</v>
      </c>
      <c r="Q73" s="128">
        <f t="shared" ref="Q73:U73" si="17">SUM(K56:K73)</f>
        <v>71.13893120182648</v>
      </c>
      <c r="R73" s="128">
        <f t="shared" si="17"/>
        <v>-62.483213212226325</v>
      </c>
      <c r="S73" s="128">
        <f t="shared" si="17"/>
        <v>-114.45854547402315</v>
      </c>
      <c r="T73" s="128">
        <f t="shared" si="17"/>
        <v>9.7604179096679324</v>
      </c>
      <c r="U73" s="128">
        <f t="shared" si="17"/>
        <v>33.500029630113147</v>
      </c>
    </row>
    <row r="74" spans="1:21" x14ac:dyDescent="0.55000000000000004">
      <c r="A74">
        <f t="shared" si="16"/>
        <v>1939</v>
      </c>
      <c r="B74" s="71">
        <f>'A1. Public Sector Borrowing'!AE79</f>
        <v>-3.383783213616264</v>
      </c>
      <c r="C74" s="71">
        <f>'A1. Public Sector Borrowing'!AF79</f>
        <v>5.0414951920040298</v>
      </c>
      <c r="D74" s="71">
        <f>'A2. Public Sector Net Debt'!E260</f>
        <v>170.41253495962849</v>
      </c>
      <c r="E74" s="71">
        <f>'A1. Public Sector Borrowing'!AG79</f>
        <v>3.1355428580397344</v>
      </c>
      <c r="F74" s="71">
        <v>7.2871046140052584</v>
      </c>
      <c r="G74" s="71">
        <v>4.400440044004398</v>
      </c>
      <c r="H74" s="71">
        <f t="shared" si="9"/>
        <v>2.8866645700008604</v>
      </c>
      <c r="J74" s="72">
        <f t="shared" si="12"/>
        <v>5.0414951920040298</v>
      </c>
      <c r="K74" s="72">
        <f t="shared" si="13"/>
        <v>-4.6413352358659727</v>
      </c>
      <c r="L74" s="72">
        <f t="shared" si="14"/>
        <v>-7.2708957869069142</v>
      </c>
      <c r="M74" s="72">
        <f t="shared" si="15"/>
        <v>3.383783213616264</v>
      </c>
      <c r="N74" s="71">
        <f t="shared" si="10"/>
        <v>1.3974850324144481</v>
      </c>
      <c r="O74" s="71">
        <f t="shared" si="11"/>
        <v>-2.089467584738145</v>
      </c>
    </row>
    <row r="75" spans="1:21" x14ac:dyDescent="0.55000000000000004">
      <c r="A75">
        <f t="shared" si="16"/>
        <v>1940</v>
      </c>
      <c r="B75" s="71">
        <f>'A1. Public Sector Borrowing'!AE80</f>
        <v>-21.797224791419623</v>
      </c>
      <c r="C75" s="71">
        <f>'A1. Public Sector Borrowing'!AF80</f>
        <v>4.31991631228912</v>
      </c>
      <c r="D75" s="71">
        <f>'A2. Public Sector Net Debt'!E261</f>
        <v>171.67080043627882</v>
      </c>
      <c r="E75" s="71">
        <f>'A1. Public Sector Borrowing'!AG80</f>
        <v>3.0687197685046659</v>
      </c>
      <c r="F75" s="71">
        <v>21.055195755515555</v>
      </c>
      <c r="G75" s="71">
        <v>9.9227256761503639</v>
      </c>
      <c r="H75" s="71">
        <f t="shared" si="9"/>
        <v>11.132470079365191</v>
      </c>
      <c r="J75" s="72">
        <f t="shared" si="12"/>
        <v>4.3199163122891209</v>
      </c>
      <c r="K75" s="72">
        <f t="shared" si="13"/>
        <v>-15.671466513657693</v>
      </c>
      <c r="L75" s="72">
        <f t="shared" si="14"/>
        <v>-15.383141436681639</v>
      </c>
      <c r="M75" s="72">
        <f t="shared" si="15"/>
        <v>21.797224791419623</v>
      </c>
      <c r="N75" s="71">
        <f t="shared" si="10"/>
        <v>6.1957323232809216</v>
      </c>
      <c r="O75" s="71">
        <f t="shared" si="11"/>
        <v>1.2582654766503367</v>
      </c>
    </row>
    <row r="76" spans="1:21" x14ac:dyDescent="0.55000000000000004">
      <c r="A76">
        <f t="shared" si="16"/>
        <v>1941</v>
      </c>
      <c r="B76" s="71">
        <f>'A1. Public Sector Borrowing'!AE81</f>
        <v>-23.108499215149337</v>
      </c>
      <c r="C76" s="71">
        <f>'A1. Public Sector Borrowing'!AF81</f>
        <v>3.8416264582378403</v>
      </c>
      <c r="D76" s="71">
        <f>'A2. Public Sector Net Debt'!E262</f>
        <v>171.69012826326556</v>
      </c>
      <c r="E76" s="71">
        <f>'A1. Public Sector Borrowing'!AG81</f>
        <v>2.6890893183454692</v>
      </c>
      <c r="F76" s="71">
        <v>20.167361596308893</v>
      </c>
      <c r="G76" s="71">
        <v>8.7074612557916566</v>
      </c>
      <c r="H76" s="71">
        <f t="shared" si="9"/>
        <v>11.459900340517237</v>
      </c>
      <c r="J76" s="72">
        <f t="shared" si="12"/>
        <v>3.8416264582378412</v>
      </c>
      <c r="K76" s="72">
        <f t="shared" si="13"/>
        <v>-16.371585747098635</v>
      </c>
      <c r="L76" s="72">
        <f t="shared" si="14"/>
        <v>-13.750821022600228</v>
      </c>
      <c r="M76" s="72">
        <f t="shared" si="15"/>
        <v>23.108499215149337</v>
      </c>
      <c r="N76" s="71">
        <f t="shared" si="10"/>
        <v>3.1916089232984248</v>
      </c>
      <c r="O76" s="71">
        <f t="shared" si="11"/>
        <v>1.9327826986739183E-2</v>
      </c>
    </row>
    <row r="77" spans="1:21" x14ac:dyDescent="0.55000000000000004">
      <c r="A77">
        <f t="shared" si="16"/>
        <v>1942</v>
      </c>
      <c r="B77" s="71">
        <f>'A1. Public Sector Borrowing'!AE82</f>
        <v>-21.758146510081517</v>
      </c>
      <c r="C77" s="71">
        <f>'A1. Public Sector Borrowing'!AF82</f>
        <v>4.0097770001286612</v>
      </c>
      <c r="D77" s="71">
        <f>'A2. Public Sector Net Debt'!E263</f>
        <v>183.19320300626853</v>
      </c>
      <c r="E77" s="71">
        <f>'A1. Public Sector Borrowing'!AG82</f>
        <v>2.5522951070102322</v>
      </c>
      <c r="F77" s="71">
        <v>9.2838515144935911</v>
      </c>
      <c r="G77" s="71">
        <v>1.7930629041740076</v>
      </c>
      <c r="H77" s="71">
        <f t="shared" si="9"/>
        <v>7.4907886103195835</v>
      </c>
      <c r="J77" s="72">
        <f t="shared" si="12"/>
        <v>4.0097770001286586</v>
      </c>
      <c r="K77" s="72">
        <f t="shared" si="13"/>
        <v>-11.768385168308345</v>
      </c>
      <c r="L77" s="72">
        <f t="shared" si="14"/>
        <v>-3.0242846734216449</v>
      </c>
      <c r="M77" s="72">
        <f t="shared" si="15"/>
        <v>21.758146510081517</v>
      </c>
      <c r="N77" s="71">
        <f t="shared" si="10"/>
        <v>0.52782107452278382</v>
      </c>
      <c r="O77" s="71">
        <f t="shared" si="11"/>
        <v>11.503074743002969</v>
      </c>
    </row>
    <row r="78" spans="1:21" x14ac:dyDescent="0.55000000000000004">
      <c r="A78">
        <f t="shared" si="16"/>
        <v>1943</v>
      </c>
      <c r="B78" s="71">
        <f>'A1. Public Sector Borrowing'!AE83</f>
        <v>-19.908796969648698</v>
      </c>
      <c r="C78" s="71">
        <f>'A1. Public Sector Borrowing'!AF83</f>
        <v>4.2430243795945088</v>
      </c>
      <c r="D78" s="71">
        <f>'A2. Public Sector Net Debt'!E264</f>
        <v>197.04276047891275</v>
      </c>
      <c r="E78" s="71">
        <f>'A1. Public Sector Borrowing'!AG83</f>
        <v>2.4587595260011428</v>
      </c>
      <c r="F78" s="71">
        <v>6.1573049536353892</v>
      </c>
      <c r="G78" s="71">
        <v>1.7181634421022096</v>
      </c>
      <c r="H78" s="71">
        <f t="shared" si="9"/>
        <v>4.4391415115331796</v>
      </c>
      <c r="J78" s="72">
        <f t="shared" si="12"/>
        <v>4.2430243795945106</v>
      </c>
      <c r="K78" s="72">
        <f t="shared" si="13"/>
        <v>-7.6605237147931442</v>
      </c>
      <c r="L78" s="72">
        <f t="shared" si="14"/>
        <v>-3.0943919315465984</v>
      </c>
      <c r="M78" s="72">
        <f t="shared" si="15"/>
        <v>19.908796969648698</v>
      </c>
      <c r="N78" s="71">
        <f t="shared" si="10"/>
        <v>0.45265176974075594</v>
      </c>
      <c r="O78" s="71">
        <f t="shared" si="11"/>
        <v>13.849557472644221</v>
      </c>
    </row>
    <row r="79" spans="1:21" x14ac:dyDescent="0.55000000000000004">
      <c r="A79">
        <f t="shared" si="16"/>
        <v>1944</v>
      </c>
      <c r="B79" s="71">
        <f>'A1. Public Sector Borrowing'!AE84</f>
        <v>-18.913758380354299</v>
      </c>
      <c r="C79" s="71">
        <f>'A1. Public Sector Borrowing'!AF84</f>
        <v>4.6604950133603182</v>
      </c>
      <c r="D79" s="71">
        <f>'A2. Public Sector Net Debt'!E265</f>
        <v>220.89010819211023</v>
      </c>
      <c r="E79" s="71">
        <f>'A1. Public Sector Borrowing'!AG84</f>
        <v>2.379479743790363</v>
      </c>
      <c r="F79" s="71">
        <v>0.60288786406219685</v>
      </c>
      <c r="G79" s="71">
        <v>-4.4002838892831733</v>
      </c>
      <c r="H79" s="71">
        <f t="shared" si="9"/>
        <v>5.0031717533453701</v>
      </c>
      <c r="J79" s="72">
        <f t="shared" si="12"/>
        <v>4.6604950133603191</v>
      </c>
      <c r="K79" s="72">
        <f t="shared" si="13"/>
        <v>-9.799308890231762</v>
      </c>
      <c r="L79" s="72">
        <f t="shared" si="14"/>
        <v>9.0695257236025046</v>
      </c>
      <c r="M79" s="72">
        <f t="shared" si="15"/>
        <v>18.913758380354299</v>
      </c>
      <c r="N79" s="71">
        <f t="shared" si="10"/>
        <v>1.0028774861121192</v>
      </c>
      <c r="O79" s="71">
        <f t="shared" si="11"/>
        <v>23.847347713197479</v>
      </c>
    </row>
    <row r="80" spans="1:21" x14ac:dyDescent="0.55000000000000004">
      <c r="A80">
        <f t="shared" si="16"/>
        <v>1945</v>
      </c>
      <c r="B80" s="71">
        <f>'A1. Public Sector Borrowing'!AE85</f>
        <v>-12.765843457992482</v>
      </c>
      <c r="C80" s="71">
        <f>'A1. Public Sector Borrowing'!AF85</f>
        <v>5.2370032057564622</v>
      </c>
      <c r="D80" s="71">
        <f>'A2. Public Sector Net Debt'!E266</f>
        <v>242.03738219373147</v>
      </c>
      <c r="E80" s="71">
        <f>'A1. Public Sector Borrowing'!AG85</f>
        <v>2.3012625333355814</v>
      </c>
      <c r="F80" s="71">
        <v>-2.9356847809068825</v>
      </c>
      <c r="G80" s="71">
        <v>-4.573125463994046</v>
      </c>
      <c r="H80" s="71">
        <f t="shared" si="9"/>
        <v>1.6374406830871635</v>
      </c>
      <c r="J80" s="72">
        <f t="shared" si="12"/>
        <v>5.2370032057564604</v>
      </c>
      <c r="K80" s="72">
        <f t="shared" si="13"/>
        <v>-3.7263380350324571</v>
      </c>
      <c r="L80" s="72">
        <f t="shared" si="14"/>
        <v>10.58567812714637</v>
      </c>
      <c r="M80" s="72">
        <f t="shared" si="15"/>
        <v>12.765843457992482</v>
      </c>
      <c r="N80" s="71">
        <f t="shared" si="10"/>
        <v>-3.7149127542416132</v>
      </c>
      <c r="O80" s="71">
        <f t="shared" si="11"/>
        <v>21.147274001621241</v>
      </c>
    </row>
    <row r="81" spans="1:21" x14ac:dyDescent="0.55000000000000004">
      <c r="A81">
        <f t="shared" si="16"/>
        <v>1946</v>
      </c>
      <c r="B81" s="71">
        <f>'A1. Public Sector Borrowing'!AE86</f>
        <v>-0.57869998101080045</v>
      </c>
      <c r="C81" s="71">
        <f>'A1. Public Sector Borrowing'!AF86</f>
        <v>5.8593373077343536</v>
      </c>
      <c r="D81" s="71">
        <f>'A2. Public Sector Net Debt'!E267</f>
        <v>251.48411570367642</v>
      </c>
      <c r="E81" s="71">
        <f>'A1. Public Sector Borrowing'!AG86</f>
        <v>2.429361101943182</v>
      </c>
      <c r="F81" s="71">
        <v>0.35199727133795022</v>
      </c>
      <c r="G81" s="71">
        <v>-2.4583787147969645</v>
      </c>
      <c r="H81" s="71">
        <f t="shared" si="9"/>
        <v>2.8103759861349147</v>
      </c>
      <c r="J81" s="72">
        <f t="shared" si="12"/>
        <v>5.8593373077343545</v>
      </c>
      <c r="K81" s="72">
        <f t="shared" si="13"/>
        <v>-6.7783010319666195</v>
      </c>
      <c r="L81" s="72">
        <f t="shared" si="14"/>
        <v>6.1001605338347105</v>
      </c>
      <c r="M81" s="72">
        <f t="shared" si="15"/>
        <v>0.57869998101080045</v>
      </c>
      <c r="N81" s="71">
        <f t="shared" si="10"/>
        <v>3.6868367193317031</v>
      </c>
      <c r="O81" s="71">
        <f t="shared" si="11"/>
        <v>9.4467335099449485</v>
      </c>
    </row>
    <row r="82" spans="1:21" x14ac:dyDescent="0.55000000000000004">
      <c r="A82">
        <f t="shared" si="16"/>
        <v>1947</v>
      </c>
      <c r="B82" s="71">
        <f>'A1. Public Sector Borrowing'!AE87</f>
        <v>4.352134148082655</v>
      </c>
      <c r="C82" s="71">
        <f>'A1. Public Sector Borrowing'!AF87</f>
        <v>5.2819954087963499</v>
      </c>
      <c r="D82" s="71">
        <f>'A2. Public Sector Net Debt'!E268</f>
        <v>245.01512906975464</v>
      </c>
      <c r="E82" s="71">
        <f>'A1. Public Sector Borrowing'!AG87</f>
        <v>2.2641567003485075</v>
      </c>
      <c r="F82" s="71">
        <v>7.8000644706072961</v>
      </c>
      <c r="G82" s="71">
        <v>-1.2761205933960866</v>
      </c>
      <c r="H82" s="71">
        <f t="shared" si="9"/>
        <v>9.0761850640033828</v>
      </c>
      <c r="J82" s="72">
        <f t="shared" si="12"/>
        <v>5.2819954087963499</v>
      </c>
      <c r="K82" s="72">
        <f t="shared" si="13"/>
        <v>-21.173608624382183</v>
      </c>
      <c r="L82" s="72">
        <f t="shared" si="14"/>
        <v>3.250723744755903</v>
      </c>
      <c r="M82" s="72">
        <f t="shared" si="15"/>
        <v>-4.352134148082655</v>
      </c>
      <c r="N82" s="71">
        <f t="shared" si="10"/>
        <v>10.524036984990797</v>
      </c>
      <c r="O82" s="71">
        <f t="shared" si="11"/>
        <v>-6.4689866339217872</v>
      </c>
    </row>
    <row r="83" spans="1:21" x14ac:dyDescent="0.55000000000000004">
      <c r="A83">
        <f t="shared" si="16"/>
        <v>1948</v>
      </c>
      <c r="B83" s="71">
        <f>'A1. Public Sector Borrowing'!AE88</f>
        <v>7.5159681511943299</v>
      </c>
      <c r="C83" s="71">
        <f>'A1. Public Sector Borrowing'!AF88</f>
        <v>3.3161256452883014</v>
      </c>
      <c r="D83" s="71">
        <f>'A2. Public Sector Net Debt'!E269</f>
        <v>224.45649058481067</v>
      </c>
      <c r="E83" s="71">
        <f>'A1. Public Sector Borrowing'!AG88</f>
        <v>1.4828346598727402</v>
      </c>
      <c r="F83" s="71">
        <v>9.5606633886270203</v>
      </c>
      <c r="G83" s="71">
        <v>3.2153821295847393</v>
      </c>
      <c r="H83" s="71">
        <f t="shared" si="9"/>
        <v>6.3452812590422809</v>
      </c>
      <c r="J83" s="72">
        <f t="shared" si="12"/>
        <v>3.316125645288301</v>
      </c>
      <c r="K83" s="72">
        <f t="shared" si="13"/>
        <v>-14.190219907243868</v>
      </c>
      <c r="L83" s="72">
        <f t="shared" si="14"/>
        <v>-7.6327505768442476</v>
      </c>
      <c r="M83" s="72">
        <f t="shared" si="15"/>
        <v>-7.5159681511943299</v>
      </c>
      <c r="N83" s="71">
        <f t="shared" si="10"/>
        <v>5.464174505050174</v>
      </c>
      <c r="O83" s="71">
        <f t="shared" si="11"/>
        <v>-20.55863848494397</v>
      </c>
    </row>
    <row r="84" spans="1:21" x14ac:dyDescent="0.55000000000000004">
      <c r="A84">
        <f t="shared" si="16"/>
        <v>1949</v>
      </c>
      <c r="B84" s="71">
        <f>'A1. Public Sector Borrowing'!AE89</f>
        <v>7.9033848176141968</v>
      </c>
      <c r="C84" s="71">
        <f>'A1. Public Sector Borrowing'!AF89</f>
        <v>3.1219191587249426</v>
      </c>
      <c r="D84" s="71">
        <f>'A2. Public Sector Net Debt'!E270</f>
        <v>213.0103289491025</v>
      </c>
      <c r="E84" s="71">
        <f>'A1. Public Sector Borrowing'!AG89</f>
        <v>1.4813005890419129</v>
      </c>
      <c r="F84" s="71">
        <v>6.5010062122670433</v>
      </c>
      <c r="G84" s="71">
        <v>3.3124241341532894</v>
      </c>
      <c r="H84" s="71">
        <f t="shared" si="9"/>
        <v>3.1885820781137539</v>
      </c>
      <c r="J84" s="72">
        <f t="shared" si="12"/>
        <v>3.1219191587249426</v>
      </c>
      <c r="K84" s="72">
        <f t="shared" si="13"/>
        <v>-6.7201049891357743</v>
      </c>
      <c r="L84" s="72">
        <f t="shared" si="14"/>
        <v>-7.196570041905451</v>
      </c>
      <c r="M84" s="72">
        <f t="shared" si="15"/>
        <v>-7.9033848176141968</v>
      </c>
      <c r="N84" s="71">
        <f t="shared" si="10"/>
        <v>7.2519790542223141</v>
      </c>
      <c r="O84" s="71">
        <f t="shared" si="11"/>
        <v>-11.446161635708165</v>
      </c>
    </row>
    <row r="85" spans="1:21" x14ac:dyDescent="0.55000000000000004">
      <c r="A85">
        <f t="shared" si="16"/>
        <v>1950</v>
      </c>
      <c r="B85" s="71">
        <f>'A1. Public Sector Borrowing'!AE90</f>
        <v>7.4085700831894519</v>
      </c>
      <c r="C85" s="71">
        <f>'A1. Public Sector Borrowing'!AF90</f>
        <v>2.7075812274368225</v>
      </c>
      <c r="D85" s="71">
        <f>'A2. Public Sector Net Debt'!E271</f>
        <v>203.03682197409896</v>
      </c>
      <c r="E85" s="71">
        <f>'A1. Public Sector Borrowing'!AG90</f>
        <v>1.3306274803839042</v>
      </c>
      <c r="F85" s="71">
        <v>4.6828787380874104</v>
      </c>
      <c r="G85" s="71">
        <v>3.3420365535248067</v>
      </c>
      <c r="H85" s="71">
        <f t="shared" si="9"/>
        <v>1.3408421845626037</v>
      </c>
      <c r="J85" s="72">
        <f t="shared" si="12"/>
        <v>2.7075812274368238</v>
      </c>
      <c r="K85" s="72">
        <f t="shared" si="13"/>
        <v>-2.728366264335421</v>
      </c>
      <c r="L85" s="72">
        <f t="shared" si="14"/>
        <v>-6.8886614718254524</v>
      </c>
      <c r="M85" s="72">
        <f t="shared" si="15"/>
        <v>-7.4085700831894519</v>
      </c>
      <c r="N85" s="71">
        <f t="shared" si="10"/>
        <v>4.3445096169099564</v>
      </c>
      <c r="O85" s="71">
        <f t="shared" si="11"/>
        <v>-9.973506975003545</v>
      </c>
      <c r="P85" s="128">
        <f t="shared" ref="P85:U85" si="18">SUM(J82:J85)</f>
        <v>14.427621440246417</v>
      </c>
      <c r="Q85" s="128">
        <f t="shared" si="18"/>
        <v>-44.812299785097252</v>
      </c>
      <c r="R85" s="128">
        <f t="shared" si="18"/>
        <v>-18.467258345819246</v>
      </c>
      <c r="S85" s="128">
        <f t="shared" si="18"/>
        <v>-27.180057200080633</v>
      </c>
      <c r="T85" s="128">
        <f t="shared" si="18"/>
        <v>27.584700161173242</v>
      </c>
      <c r="U85" s="128">
        <f t="shared" si="18"/>
        <v>-48.447293729577467</v>
      </c>
    </row>
    <row r="86" spans="1:21" x14ac:dyDescent="0.55000000000000004">
      <c r="A86">
        <f t="shared" si="16"/>
        <v>1951</v>
      </c>
      <c r="B86" s="71">
        <f>'A1. Public Sector Borrowing'!AE91</f>
        <v>3.397413491786089</v>
      </c>
      <c r="C86" s="71">
        <f>'A1. Public Sector Borrowing'!AF91</f>
        <v>2.7403005941978331</v>
      </c>
      <c r="D86" s="71">
        <f>'A2. Public Sector Net Debt'!E272</f>
        <v>184.74204631423086</v>
      </c>
      <c r="E86" s="71">
        <f>'A1. Public Sector Borrowing'!AG91</f>
        <v>1.5152129004870809</v>
      </c>
      <c r="F86" s="71">
        <v>12.266520169518131</v>
      </c>
      <c r="G86" s="71">
        <v>3.7155483453454252</v>
      </c>
      <c r="H86" s="71">
        <f t="shared" si="9"/>
        <v>8.5509718241727057</v>
      </c>
      <c r="J86" s="72">
        <f t="shared" si="12"/>
        <v>2.7403005941978336</v>
      </c>
      <c r="K86" s="72">
        <f t="shared" si="13"/>
        <v>-15.464647353000268</v>
      </c>
      <c r="L86" s="72">
        <f t="shared" si="14"/>
        <v>-7.2736743908264057</v>
      </c>
      <c r="M86" s="72">
        <f t="shared" si="15"/>
        <v>-3.397413491786089</v>
      </c>
      <c r="N86" s="71">
        <f t="shared" si="10"/>
        <v>5.1006589815468359</v>
      </c>
      <c r="O86" s="71">
        <f t="shared" si="11"/>
        <v>-18.294775659868094</v>
      </c>
    </row>
    <row r="87" spans="1:21" x14ac:dyDescent="0.55000000000000004">
      <c r="A87">
        <f t="shared" si="16"/>
        <v>1952</v>
      </c>
      <c r="B87" s="71">
        <f>'A1. Public Sector Borrowing'!AE92</f>
        <v>1.48043254376931</v>
      </c>
      <c r="C87" s="71">
        <f>'A1. Public Sector Borrowing'!AF92</f>
        <v>3.2440782698249229</v>
      </c>
      <c r="D87" s="71">
        <f>'A2. Public Sector Net Debt'!E273</f>
        <v>172.91379901675114</v>
      </c>
      <c r="E87" s="71">
        <f>'A1. Public Sector Borrowing'!AG92</f>
        <v>1.9071151865010498</v>
      </c>
      <c r="F87" s="71">
        <v>8.6053827333100372</v>
      </c>
      <c r="G87" s="71">
        <v>1.4994326644258109</v>
      </c>
      <c r="H87" s="71">
        <f t="shared" si="9"/>
        <v>7.1059500688842263</v>
      </c>
      <c r="J87" s="72">
        <f t="shared" si="12"/>
        <v>3.2440782698249229</v>
      </c>
      <c r="K87" s="72">
        <f t="shared" si="13"/>
        <v>-12.087501776555929</v>
      </c>
      <c r="L87" s="72">
        <f t="shared" si="14"/>
        <v>-2.7291606609493044</v>
      </c>
      <c r="M87" s="72">
        <f t="shared" si="15"/>
        <v>-1.48043254376931</v>
      </c>
      <c r="N87" s="71">
        <f t="shared" si="10"/>
        <v>1.2247694139698986</v>
      </c>
      <c r="O87" s="71">
        <f t="shared" si="11"/>
        <v>-11.82824729747972</v>
      </c>
    </row>
    <row r="88" spans="1:21" x14ac:dyDescent="0.55000000000000004">
      <c r="A88">
        <f t="shared" si="16"/>
        <v>1953</v>
      </c>
      <c r="B88" s="71">
        <f>'A1. Public Sector Borrowing'!AE93</f>
        <v>-0.14386764176957198</v>
      </c>
      <c r="C88" s="71">
        <f>'A1. Public Sector Borrowing'!AF93</f>
        <v>3.0451984174559406</v>
      </c>
      <c r="D88" s="71">
        <f>'A2. Public Sector Net Debt'!E274</f>
        <v>164.29717509654475</v>
      </c>
      <c r="E88" s="71">
        <f>'A1. Public Sector Borrowing'!AG93</f>
        <v>1.8910144484439178</v>
      </c>
      <c r="F88" s="71">
        <v>7.3764160659114282</v>
      </c>
      <c r="G88" s="71">
        <v>5.548070080885239</v>
      </c>
      <c r="H88" s="71">
        <f t="shared" si="9"/>
        <v>1.8283459850261892</v>
      </c>
      <c r="J88" s="72">
        <f t="shared" si="12"/>
        <v>3.045198417455941</v>
      </c>
      <c r="K88" s="72">
        <f t="shared" si="13"/>
        <v>-2.9442801480153769</v>
      </c>
      <c r="L88" s="72">
        <f t="shared" si="14"/>
        <v>-9.0891086323214214</v>
      </c>
      <c r="M88" s="72">
        <f t="shared" si="15"/>
        <v>0.14386764176957198</v>
      </c>
      <c r="N88" s="71">
        <f t="shared" si="10"/>
        <v>0.22769880090489103</v>
      </c>
      <c r="O88" s="71">
        <f t="shared" si="11"/>
        <v>-8.6166239202063934</v>
      </c>
    </row>
    <row r="89" spans="1:21" x14ac:dyDescent="0.55000000000000004">
      <c r="A89">
        <f t="shared" si="16"/>
        <v>1954</v>
      </c>
      <c r="B89" s="71">
        <f>'A1. Public Sector Borrowing'!AE94</f>
        <v>1.0001704836051599</v>
      </c>
      <c r="C89" s="71">
        <f>'A1. Public Sector Borrowing'!AF94</f>
        <v>2.5743024379155539</v>
      </c>
      <c r="D89" s="71">
        <f>'A2. Public Sector Net Debt'!E275</f>
        <v>159.93297681309252</v>
      </c>
      <c r="E89" s="71">
        <f>'A1. Public Sector Borrowing'!AG94</f>
        <v>1.6527987999823983</v>
      </c>
      <c r="F89" s="71">
        <v>5.4849538424649324</v>
      </c>
      <c r="G89" s="71">
        <v>4.3546685229990345</v>
      </c>
      <c r="H89" s="71">
        <f t="shared" si="9"/>
        <v>1.1302853194658979</v>
      </c>
      <c r="J89" s="72">
        <f t="shared" si="12"/>
        <v>2.5743024379155539</v>
      </c>
      <c r="K89" s="72">
        <f t="shared" si="13"/>
        <v>-1.7604660975505362</v>
      </c>
      <c r="L89" s="72">
        <f t="shared" si="14"/>
        <v>-6.8560395709838513</v>
      </c>
      <c r="M89" s="72">
        <f t="shared" si="15"/>
        <v>-1.0001704836051599</v>
      </c>
      <c r="N89" s="71">
        <f t="shared" si="10"/>
        <v>2.678175430771768</v>
      </c>
      <c r="O89" s="71">
        <f t="shared" si="11"/>
        <v>-4.3641982834522253</v>
      </c>
    </row>
    <row r="90" spans="1:21" x14ac:dyDescent="0.55000000000000004">
      <c r="A90">
        <f t="shared" si="16"/>
        <v>1955</v>
      </c>
      <c r="B90" s="71">
        <f>'A1. Public Sector Borrowing'!AE95</f>
        <v>2.8848661902029318</v>
      </c>
      <c r="C90" s="71">
        <f>'A1. Public Sector Borrowing'!AF95</f>
        <v>2.5927278418279514</v>
      </c>
      <c r="D90" s="71">
        <f>'A2. Public Sector Net Debt'!E276</f>
        <v>148.5974071947546</v>
      </c>
      <c r="E90" s="71">
        <f>'A1. Public Sector Borrowing'!AG95</f>
        <v>1.765955411508126</v>
      </c>
      <c r="F90" s="71">
        <v>8.933340910382455</v>
      </c>
      <c r="G90" s="71">
        <v>4.0208035872999517</v>
      </c>
      <c r="H90" s="71">
        <f t="shared" si="9"/>
        <v>4.9125373230825033</v>
      </c>
      <c r="J90" s="72">
        <f t="shared" si="12"/>
        <v>2.5927278418279514</v>
      </c>
      <c r="K90" s="72">
        <f t="shared" si="13"/>
        <v>-7.2124540679640781</v>
      </c>
      <c r="L90" s="72">
        <f t="shared" si="14"/>
        <v>-6.1820238329340738</v>
      </c>
      <c r="M90" s="72">
        <f t="shared" si="15"/>
        <v>-2.8848661902029318</v>
      </c>
      <c r="N90" s="71">
        <f t="shared" si="10"/>
        <v>2.3510466309352047</v>
      </c>
      <c r="O90" s="71">
        <f t="shared" si="11"/>
        <v>-11.335569618337928</v>
      </c>
    </row>
    <row r="91" spans="1:21" x14ac:dyDescent="0.55000000000000004">
      <c r="A91">
        <f t="shared" si="16"/>
        <v>1956</v>
      </c>
      <c r="B91" s="71">
        <f>'A1. Public Sector Borrowing'!AE96</f>
        <v>1.468048359240069</v>
      </c>
      <c r="C91" s="71">
        <f>'A1. Public Sector Borrowing'!AF96</f>
        <v>2.2980234120130492</v>
      </c>
      <c r="D91" s="71">
        <f>'A2. Public Sector Net Debt'!E277</f>
        <v>138.68639837656823</v>
      </c>
      <c r="E91" s="71">
        <f>'A1. Public Sector Borrowing'!AG96</f>
        <v>1.681608230603425</v>
      </c>
      <c r="F91" s="71">
        <v>8.7380666701445051</v>
      </c>
      <c r="G91" s="71">
        <v>1.6919783541431173</v>
      </c>
      <c r="H91" s="71">
        <f t="shared" si="9"/>
        <v>7.0460883160013879</v>
      </c>
      <c r="J91" s="72">
        <f t="shared" si="12"/>
        <v>2.2980234120130496</v>
      </c>
      <c r="K91" s="72">
        <f t="shared" si="13"/>
        <v>-9.6289228481430893</v>
      </c>
      <c r="L91" s="72">
        <f t="shared" si="14"/>
        <v>-2.4724034336290601</v>
      </c>
      <c r="M91" s="72">
        <f t="shared" si="15"/>
        <v>-1.468048359240069</v>
      </c>
      <c r="N91" s="71">
        <f t="shared" si="10"/>
        <v>1.360342410812807</v>
      </c>
      <c r="O91" s="71">
        <f t="shared" si="11"/>
        <v>-9.9110088181863603</v>
      </c>
    </row>
    <row r="92" spans="1:21" x14ac:dyDescent="0.55000000000000004">
      <c r="A92">
        <f t="shared" si="16"/>
        <v>1957</v>
      </c>
      <c r="B92" s="71">
        <f>'A1. Public Sector Borrowing'!AE97</f>
        <v>1.9408251900108577</v>
      </c>
      <c r="C92" s="71">
        <f>'A1. Public Sector Borrowing'!AF97</f>
        <v>2.1579804560260585</v>
      </c>
      <c r="D92" s="71">
        <f>'A2. Public Sector Net Debt'!E278</f>
        <v>134.211615120305</v>
      </c>
      <c r="E92" s="71">
        <f>'A1. Public Sector Borrowing'!AG97</f>
        <v>1.6500740890855785</v>
      </c>
      <c r="F92" s="71">
        <v>6.0449050086355811</v>
      </c>
      <c r="G92" s="71">
        <v>1.9666692566084123</v>
      </c>
      <c r="H92" s="71">
        <f t="shared" si="9"/>
        <v>4.0782357520271688</v>
      </c>
      <c r="J92" s="72">
        <f t="shared" si="12"/>
        <v>2.1579804560260589</v>
      </c>
      <c r="K92" s="72">
        <f t="shared" si="13"/>
        <v>-5.3335502364130081</v>
      </c>
      <c r="L92" s="72">
        <f t="shared" si="14"/>
        <v>-2.6748963949243318</v>
      </c>
      <c r="M92" s="72">
        <f t="shared" si="15"/>
        <v>-1.9408251900108577</v>
      </c>
      <c r="N92" s="71">
        <f t="shared" si="10"/>
        <v>3.3165081090589021</v>
      </c>
      <c r="O92" s="71">
        <f t="shared" si="11"/>
        <v>-4.4747832562632368</v>
      </c>
    </row>
    <row r="93" spans="1:21" x14ac:dyDescent="0.55000000000000004">
      <c r="A93">
        <f t="shared" si="16"/>
        <v>1958</v>
      </c>
      <c r="B93" s="71">
        <f>'A1. Public Sector Borrowing'!AE98</f>
        <v>2.3729543496985359</v>
      </c>
      <c r="C93" s="71">
        <f>'A1. Public Sector Borrowing'!AF98</f>
        <v>2.2566752799310938</v>
      </c>
      <c r="D93" s="71">
        <f>'A2. Public Sector Net Debt'!E279</f>
        <v>129.86035043084266</v>
      </c>
      <c r="E93" s="71">
        <f>'A1. Public Sector Borrowing'!AG98</f>
        <v>1.7663237655506197</v>
      </c>
      <c r="F93" s="71">
        <v>5.0488599348534251</v>
      </c>
      <c r="G93" s="71">
        <v>1.3462530147596965</v>
      </c>
      <c r="H93" s="71">
        <f t="shared" si="9"/>
        <v>3.7026069200937286</v>
      </c>
      <c r="J93" s="72">
        <f t="shared" si="12"/>
        <v>2.2566752799310934</v>
      </c>
      <c r="K93" s="72">
        <f t="shared" si="13"/>
        <v>-4.7304926032474111</v>
      </c>
      <c r="L93" s="72">
        <f t="shared" si="14"/>
        <v>-1.7828265584240659</v>
      </c>
      <c r="M93" s="72">
        <f t="shared" si="15"/>
        <v>-2.3729543496985359</v>
      </c>
      <c r="N93" s="71">
        <f t="shared" si="10"/>
        <v>2.2783335419765791</v>
      </c>
      <c r="O93" s="71">
        <f t="shared" si="11"/>
        <v>-4.3512646894623401</v>
      </c>
    </row>
    <row r="94" spans="1:21" x14ac:dyDescent="0.55000000000000004">
      <c r="A94">
        <f t="shared" si="16"/>
        <v>1959</v>
      </c>
      <c r="B94" s="71">
        <f>'A1. Public Sector Borrowing'!AE99</f>
        <v>1.6073478760045925</v>
      </c>
      <c r="C94" s="71">
        <f>'A1. Public Sector Borrowing'!AF99</f>
        <v>3.7026406429391505</v>
      </c>
      <c r="D94" s="71">
        <f>'A2. Public Sector Net Debt'!E280</f>
        <v>126.34984684749332</v>
      </c>
      <c r="E94" s="71">
        <f>'A1. Public Sector Borrowing'!AG99</f>
        <v>2.9946699481301051</v>
      </c>
      <c r="F94" s="71">
        <v>5.0301464254952606</v>
      </c>
      <c r="G94" s="71">
        <v>4.2694228401969525</v>
      </c>
      <c r="H94" s="71">
        <f t="shared" si="9"/>
        <v>0.76072358529830808</v>
      </c>
      <c r="J94" s="72">
        <f t="shared" si="12"/>
        <v>3.7026406429391501</v>
      </c>
      <c r="K94" s="72">
        <f t="shared" si="13"/>
        <v>-0.94056644430103664</v>
      </c>
      <c r="L94" s="72">
        <f t="shared" si="14"/>
        <v>-5.3172706922444171</v>
      </c>
      <c r="M94" s="72">
        <f t="shared" si="15"/>
        <v>-1.6073478760045925</v>
      </c>
      <c r="N94" s="71">
        <f t="shared" si="10"/>
        <v>0.65204078626156292</v>
      </c>
      <c r="O94" s="71">
        <f t="shared" si="11"/>
        <v>-3.5105035833493332</v>
      </c>
    </row>
    <row r="95" spans="1:21" x14ac:dyDescent="0.55000000000000004">
      <c r="A95">
        <f t="shared" si="16"/>
        <v>1960</v>
      </c>
      <c r="B95" s="71">
        <f>'A1. Public Sector Borrowing'!AE100</f>
        <v>1.335826876836762</v>
      </c>
      <c r="C95" s="71">
        <f>'A1. Public Sector Borrowing'!AF100</f>
        <v>3.8929811839242774</v>
      </c>
      <c r="D95" s="71">
        <f>'A2. Public Sector Net Debt'!E281</f>
        <v>120.76049527578462</v>
      </c>
      <c r="E95" s="71">
        <f>'A1. Public Sector Borrowing'!AG100</f>
        <v>3.310162128212093</v>
      </c>
      <c r="F95" s="71">
        <v>7.4339839265212362</v>
      </c>
      <c r="G95" s="71">
        <v>6.323104502440799</v>
      </c>
      <c r="H95" s="71">
        <f t="shared" si="9"/>
        <v>1.1108794240804372</v>
      </c>
      <c r="J95" s="72">
        <f t="shared" si="12"/>
        <v>3.8929811839242783</v>
      </c>
      <c r="K95" s="72">
        <f t="shared" si="13"/>
        <v>-1.3064715648503991</v>
      </c>
      <c r="L95" s="72">
        <f t="shared" si="14"/>
        <v>-7.5141079563355868</v>
      </c>
      <c r="M95" s="72">
        <f t="shared" si="15"/>
        <v>-1.335826876836762</v>
      </c>
      <c r="N95" s="71">
        <f t="shared" si="10"/>
        <v>0.67407364238976619</v>
      </c>
      <c r="O95" s="71">
        <f t="shared" si="11"/>
        <v>-5.5893515717087041</v>
      </c>
      <c r="P95" s="128">
        <f t="shared" ref="P95:U95" si="19">SUM(J86:J95)</f>
        <v>28.504908536055837</v>
      </c>
      <c r="Q95" s="128">
        <f t="shared" si="19"/>
        <v>-61.409353140041134</v>
      </c>
      <c r="R95" s="128">
        <f t="shared" si="19"/>
        <v>-51.891512123572518</v>
      </c>
      <c r="S95" s="128">
        <f t="shared" si="19"/>
        <v>-17.344017719384734</v>
      </c>
      <c r="T95" s="128">
        <f t="shared" si="19"/>
        <v>19.863647748628217</v>
      </c>
      <c r="U95" s="128">
        <f t="shared" si="19"/>
        <v>-82.276326698314335</v>
      </c>
    </row>
    <row r="96" spans="1:21" x14ac:dyDescent="0.55000000000000004">
      <c r="A96">
        <f t="shared" si="16"/>
        <v>1961</v>
      </c>
      <c r="B96" s="71">
        <f>'A1. Public Sector Borrowing'!AE101</f>
        <v>1.3718747761300953</v>
      </c>
      <c r="C96" s="71">
        <f>'A1. Public Sector Borrowing'!AF101</f>
        <v>3.907873056809227</v>
      </c>
      <c r="D96" s="71">
        <f>'A2. Public Sector Net Debt'!E282</f>
        <v>114.82090910471437</v>
      </c>
      <c r="E96" s="71">
        <f>'A1. Public Sector Borrowing'!AG101</f>
        <v>3.4481170336390119</v>
      </c>
      <c r="F96" s="71">
        <v>6.5531849929391939</v>
      </c>
      <c r="G96" s="71">
        <v>2.672914560420935</v>
      </c>
      <c r="H96" s="71">
        <f t="shared" si="9"/>
        <v>3.8802704325182589</v>
      </c>
      <c r="J96" s="72">
        <f t="shared" si="12"/>
        <v>3.907873056809227</v>
      </c>
      <c r="K96" s="72">
        <f t="shared" si="13"/>
        <v>-4.3976477968813308</v>
      </c>
      <c r="L96" s="72">
        <f t="shared" si="14"/>
        <v>-3.1437939356083757</v>
      </c>
      <c r="M96" s="72">
        <f t="shared" si="15"/>
        <v>-1.3718747761300953</v>
      </c>
      <c r="N96" s="71">
        <f t="shared" si="10"/>
        <v>-0.93414271925967185</v>
      </c>
      <c r="O96" s="71">
        <f t="shared" si="11"/>
        <v>-5.9395861710702462</v>
      </c>
    </row>
    <row r="97" spans="1:21" x14ac:dyDescent="0.55000000000000004">
      <c r="A97">
        <f t="shared" si="16"/>
        <v>1962</v>
      </c>
      <c r="B97" s="71">
        <f>'A1. Public Sector Borrowing'!AE102</f>
        <v>1.9873439370617412</v>
      </c>
      <c r="C97" s="71">
        <f>'A1. Public Sector Borrowing'!AF102</f>
        <v>3.6805199247477338</v>
      </c>
      <c r="D97" s="71">
        <f>'A2. Public Sector Net Debt'!E283</f>
        <v>112.23365786507324</v>
      </c>
      <c r="E97" s="71">
        <f>'A1. Public Sector Borrowing'!AG102</f>
        <v>3.3566571713530782</v>
      </c>
      <c r="F97" s="71">
        <v>4.7173866322802525</v>
      </c>
      <c r="G97" s="71">
        <v>1.0717785963801987</v>
      </c>
      <c r="H97" s="71">
        <f t="shared" si="9"/>
        <v>3.6456080359000538</v>
      </c>
      <c r="J97" s="72">
        <f t="shared" si="12"/>
        <v>3.6805199247477334</v>
      </c>
      <c r="K97" s="72">
        <f t="shared" si="13"/>
        <v>-3.9973498421174396</v>
      </c>
      <c r="L97" s="72">
        <f t="shared" si="14"/>
        <v>-1.2175762067746627</v>
      </c>
      <c r="M97" s="72">
        <f t="shared" si="15"/>
        <v>-1.9873439370617412</v>
      </c>
      <c r="N97" s="71">
        <f t="shared" si="10"/>
        <v>0.93449882156497655</v>
      </c>
      <c r="O97" s="71">
        <f t="shared" si="11"/>
        <v>-2.5872512396411338</v>
      </c>
    </row>
    <row r="98" spans="1:21" x14ac:dyDescent="0.55000000000000004">
      <c r="A98">
        <f t="shared" si="16"/>
        <v>1963</v>
      </c>
      <c r="B98" s="71">
        <f>'A1. Public Sector Borrowing'!AE103</f>
        <v>1.6238464259300942</v>
      </c>
      <c r="C98" s="71">
        <f>'A1. Public Sector Borrowing'!AF103</f>
        <v>3.591755361908743</v>
      </c>
      <c r="D98" s="71">
        <f>'A2. Public Sector Net Debt'!E284</f>
        <v>108.68310856947438</v>
      </c>
      <c r="E98" s="71">
        <f>'A1. Public Sector Borrowing'!AG103</f>
        <v>3.4042932013560039</v>
      </c>
      <c r="F98" s="71">
        <v>6.3759192748418059</v>
      </c>
      <c r="G98" s="71">
        <v>4.8290830168204053</v>
      </c>
      <c r="H98" s="71">
        <f t="shared" si="9"/>
        <v>1.5468362580214006</v>
      </c>
      <c r="J98" s="72">
        <f t="shared" si="12"/>
        <v>3.591755361908743</v>
      </c>
      <c r="K98" s="72">
        <f t="shared" si="13"/>
        <v>-1.6320149573280593</v>
      </c>
      <c r="L98" s="72">
        <f t="shared" si="14"/>
        <v>-5.170184032086711</v>
      </c>
      <c r="M98" s="72">
        <f t="shared" si="15"/>
        <v>-1.6238464259300942</v>
      </c>
      <c r="N98" s="71">
        <f t="shared" si="10"/>
        <v>1.2837407578372657</v>
      </c>
      <c r="O98" s="71">
        <f t="shared" si="11"/>
        <v>-3.5505492955988558</v>
      </c>
    </row>
    <row r="99" spans="1:21" x14ac:dyDescent="0.55000000000000004">
      <c r="A99">
        <f t="shared" si="16"/>
        <v>1964</v>
      </c>
      <c r="B99" s="71">
        <f>'A1. Public Sector Borrowing'!AE104</f>
        <v>1.295268305577584</v>
      </c>
      <c r="C99" s="71">
        <f>'A1. Public Sector Borrowing'!AF104</f>
        <v>3.4423003495168443</v>
      </c>
      <c r="D99" s="71">
        <f>'A2. Public Sector Net Debt'!E285</f>
        <v>101.18439216374033</v>
      </c>
      <c r="E99" s="71">
        <f>'A1. Public Sector Borrowing'!AG104</f>
        <v>3.4675212852783055</v>
      </c>
      <c r="F99" s="71">
        <v>9.4794044824592447</v>
      </c>
      <c r="G99" s="71">
        <v>5.7047456663824931</v>
      </c>
      <c r="H99" s="71">
        <f t="shared" si="9"/>
        <v>3.7746588160767516</v>
      </c>
      <c r="J99" s="72">
        <f t="shared" si="12"/>
        <v>3.4423003495168443</v>
      </c>
      <c r="K99" s="72">
        <f t="shared" si="13"/>
        <v>-3.7472039225982634</v>
      </c>
      <c r="L99" s="72">
        <f t="shared" si="14"/>
        <v>-5.8654839828811021</v>
      </c>
      <c r="M99" s="72">
        <f t="shared" si="15"/>
        <v>-1.295268305577584</v>
      </c>
      <c r="N99" s="71">
        <f t="shared" si="10"/>
        <v>-3.3060544193952879E-2</v>
      </c>
      <c r="O99" s="71">
        <f t="shared" si="11"/>
        <v>-7.4987164057340578</v>
      </c>
    </row>
    <row r="100" spans="1:21" x14ac:dyDescent="0.55000000000000004">
      <c r="A100">
        <f t="shared" si="16"/>
        <v>1965</v>
      </c>
      <c r="B100" s="71">
        <f>'A1. Public Sector Borrowing'!AE105</f>
        <v>1.3223634191376128</v>
      </c>
      <c r="C100" s="71">
        <f>'A1. Public Sector Borrowing'!AF105</f>
        <v>3.3371347887476919</v>
      </c>
      <c r="D100" s="71">
        <f>'A2. Public Sector Net Debt'!E286</f>
        <v>93.196576499999551</v>
      </c>
      <c r="E100" s="71">
        <f>'A1. Public Sector Borrowing'!AG105</f>
        <v>3.5674632259574435</v>
      </c>
      <c r="F100" s="71">
        <v>8.1681205392545593</v>
      </c>
      <c r="G100" s="71">
        <v>2.114334543549262</v>
      </c>
      <c r="H100" s="71">
        <f t="shared" si="9"/>
        <v>6.0537859957052973</v>
      </c>
      <c r="J100" s="72">
        <f t="shared" si="12"/>
        <v>3.3371347887476919</v>
      </c>
      <c r="K100" s="72">
        <f t="shared" si="13"/>
        <v>-5.6629314923014507</v>
      </c>
      <c r="L100" s="72">
        <f t="shared" si="14"/>
        <v>-2.0950795652356944</v>
      </c>
      <c r="M100" s="72">
        <f t="shared" si="15"/>
        <v>-1.3223634191376128</v>
      </c>
      <c r="N100" s="71">
        <f t="shared" si="10"/>
        <v>-2.24457597581371</v>
      </c>
      <c r="O100" s="71">
        <f t="shared" si="11"/>
        <v>-7.9878156637407756</v>
      </c>
    </row>
    <row r="101" spans="1:21" x14ac:dyDescent="0.55000000000000004">
      <c r="A101">
        <f t="shared" si="16"/>
        <v>1966</v>
      </c>
      <c r="B101" s="71">
        <f>'A1. Public Sector Borrowing'!AE106</f>
        <v>1.4063055287607249</v>
      </c>
      <c r="C101" s="71">
        <f>'A1. Public Sector Borrowing'!AF106</f>
        <v>3.3126872112504442</v>
      </c>
      <c r="D101" s="71">
        <f>'A2. Public Sector Net Debt'!E287</f>
        <v>88.953535383719611</v>
      </c>
      <c r="E101" s="71">
        <f>'A1. Public Sector Borrowing'!AG106</f>
        <v>3.8021777669499093</v>
      </c>
      <c r="F101" s="71">
        <v>6.9675247094601929</v>
      </c>
      <c r="G101" s="71">
        <v>1.5514059364447377</v>
      </c>
      <c r="H101" s="71">
        <f t="shared" si="9"/>
        <v>5.4161187730154552</v>
      </c>
      <c r="J101" s="72">
        <f t="shared" si="12"/>
        <v>3.3126872112504451</v>
      </c>
      <c r="K101" s="72">
        <f t="shared" si="13"/>
        <v>-4.7188502205078828</v>
      </c>
      <c r="L101" s="72">
        <f t="shared" si="14"/>
        <v>-1.423768786902994</v>
      </c>
      <c r="M101" s="72">
        <f t="shared" si="15"/>
        <v>-1.4063055287607249</v>
      </c>
      <c r="N101" s="71">
        <f t="shared" si="10"/>
        <v>-6.8037913587835064E-3</v>
      </c>
      <c r="O101" s="71">
        <f t="shared" si="11"/>
        <v>-4.2430411162799402</v>
      </c>
    </row>
    <row r="102" spans="1:21" x14ac:dyDescent="0.55000000000000004">
      <c r="A102">
        <f t="shared" si="16"/>
        <v>1967</v>
      </c>
      <c r="B102" s="71">
        <f>'A1. Public Sector Borrowing'!AE107</f>
        <v>0.21116790247882322</v>
      </c>
      <c r="C102" s="71">
        <f>'A1. Public Sector Borrowing'!AF107</f>
        <v>3.4746718498788187</v>
      </c>
      <c r="D102" s="71">
        <f>'A2. Public Sector Net Debt'!E288</f>
        <v>90.934521060448802</v>
      </c>
      <c r="E102" s="71">
        <f>'A1. Public Sector Borrowing'!AG107</f>
        <v>4.1321422885936174</v>
      </c>
      <c r="F102" s="71">
        <v>5.7851449459308526</v>
      </c>
      <c r="G102" s="71">
        <v>2.7542339253686379</v>
      </c>
      <c r="H102" s="71">
        <f t="shared" si="9"/>
        <v>3.0309110205622147</v>
      </c>
      <c r="J102" s="72">
        <f t="shared" si="12"/>
        <v>3.4746718498788183</v>
      </c>
      <c r="K102" s="72">
        <f t="shared" si="13"/>
        <v>-2.548658895824083</v>
      </c>
      <c r="L102" s="72">
        <f t="shared" si="14"/>
        <v>-2.3843187338953356</v>
      </c>
      <c r="M102" s="72">
        <f t="shared" si="15"/>
        <v>-0.21116790247882322</v>
      </c>
      <c r="N102" s="71">
        <f t="shared" si="10"/>
        <v>3.6504593590486141</v>
      </c>
      <c r="O102" s="71">
        <f t="shared" si="11"/>
        <v>1.9809856767291905</v>
      </c>
    </row>
    <row r="103" spans="1:21" x14ac:dyDescent="0.55000000000000004">
      <c r="A103">
        <f t="shared" si="16"/>
        <v>1968</v>
      </c>
      <c r="B103" s="71">
        <f>'A1. Public Sector Borrowing'!AE108</f>
        <v>1.8167922262255705</v>
      </c>
      <c r="C103" s="71">
        <f>'A1. Public Sector Borrowing'!AF108</f>
        <v>3.578993339884267</v>
      </c>
      <c r="D103" s="71">
        <f>'A2. Public Sector Net Debt'!E289</f>
        <v>85.363680571296001</v>
      </c>
      <c r="E103" s="71">
        <f>'A1. Public Sector Borrowing'!AG108</f>
        <v>4.3250925366985937</v>
      </c>
      <c r="F103" s="71">
        <v>9.8912965229285135</v>
      </c>
      <c r="G103" s="71">
        <v>5.4553014124828252</v>
      </c>
      <c r="H103" s="71">
        <f t="shared" si="9"/>
        <v>4.4359951104456883</v>
      </c>
      <c r="J103" s="72">
        <f t="shared" si="12"/>
        <v>3.578993339884267</v>
      </c>
      <c r="K103" s="72">
        <f t="shared" si="13"/>
        <v>-3.6707646879997107</v>
      </c>
      <c r="L103" s="72">
        <f t="shared" si="14"/>
        <v>-4.704127858343921</v>
      </c>
      <c r="M103" s="72">
        <f t="shared" si="15"/>
        <v>-1.8167922262255705</v>
      </c>
      <c r="N103" s="71">
        <f t="shared" si="10"/>
        <v>1.0418509435321344</v>
      </c>
      <c r="O103" s="71">
        <f t="shared" si="11"/>
        <v>-5.5708404891528005</v>
      </c>
    </row>
    <row r="104" spans="1:21" x14ac:dyDescent="0.55000000000000004">
      <c r="A104">
        <f t="shared" si="16"/>
        <v>1969</v>
      </c>
      <c r="B104" s="71">
        <f>'A1. Public Sector Borrowing'!AE109</f>
        <v>4.6080263660296215</v>
      </c>
      <c r="C104" s="71">
        <f>'A1. Public Sector Borrowing'!AF109</f>
        <v>3.4866662647454834</v>
      </c>
      <c r="D104" s="71">
        <f>'A2. Public Sector Net Debt'!E290</f>
        <v>79.682902781755132</v>
      </c>
      <c r="E104" s="71">
        <f>'A1. Public Sector Borrowing'!AG109</f>
        <v>4.4382144569982476</v>
      </c>
      <c r="F104" s="71">
        <v>8.66033409760891</v>
      </c>
      <c r="G104" s="71">
        <v>1.9120183487358418</v>
      </c>
      <c r="H104" s="71">
        <f t="shared" si="9"/>
        <v>6.7483157488730683</v>
      </c>
      <c r="J104" s="72">
        <f t="shared" si="12"/>
        <v>3.4866662647454834</v>
      </c>
      <c r="K104" s="72">
        <f t="shared" si="13"/>
        <v>-5.3014844355583763</v>
      </c>
      <c r="L104" s="72">
        <f t="shared" si="14"/>
        <v>-1.6015473563620952</v>
      </c>
      <c r="M104" s="72">
        <f t="shared" si="15"/>
        <v>-4.6080263660296215</v>
      </c>
      <c r="N104" s="71">
        <f t="shared" si="10"/>
        <v>2.3436141036637395</v>
      </c>
      <c r="O104" s="71">
        <f t="shared" si="11"/>
        <v>-5.6807777895408691</v>
      </c>
    </row>
    <row r="105" spans="1:21" x14ac:dyDescent="0.55000000000000004">
      <c r="A105">
        <f t="shared" si="16"/>
        <v>1970</v>
      </c>
      <c r="B105" s="71">
        <f>'A1. Public Sector Borrowing'!AE110</f>
        <v>4.5734373048303922</v>
      </c>
      <c r="C105" s="71">
        <f>'A1. Public Sector Borrowing'!AF110</f>
        <v>3.2262093824164451</v>
      </c>
      <c r="D105" s="71">
        <f>'A2. Public Sector Net Debt'!E291</f>
        <v>72.339012557324111</v>
      </c>
      <c r="E105" s="71">
        <f>'A1. Public Sector Borrowing'!AG110</f>
        <v>4.559783052313497</v>
      </c>
      <c r="F105" s="71">
        <v>12.62032515423725</v>
      </c>
      <c r="G105" s="71">
        <v>2.7030685001730745</v>
      </c>
      <c r="H105" s="71">
        <f t="shared" si="9"/>
        <v>9.9172566540641753</v>
      </c>
      <c r="J105" s="72">
        <f t="shared" si="12"/>
        <v>3.2262093824164455</v>
      </c>
      <c r="K105" s="72">
        <f t="shared" si="13"/>
        <v>-7.0168133216207274</v>
      </c>
      <c r="L105" s="72">
        <f t="shared" si="14"/>
        <v>-2.0971948322201568</v>
      </c>
      <c r="M105" s="72">
        <f t="shared" si="15"/>
        <v>-4.5734373048303922</v>
      </c>
      <c r="N105" s="71">
        <f t="shared" si="10"/>
        <v>3.11734585182381</v>
      </c>
      <c r="O105" s="71">
        <f t="shared" si="11"/>
        <v>-7.3438902244310214</v>
      </c>
      <c r="P105" s="70"/>
      <c r="Q105" s="70"/>
      <c r="R105" s="70"/>
      <c r="S105" s="70"/>
      <c r="T105" s="70"/>
      <c r="U105" s="70"/>
    </row>
    <row r="106" spans="1:21" x14ac:dyDescent="0.55000000000000004">
      <c r="A106">
        <f t="shared" si="16"/>
        <v>1971</v>
      </c>
      <c r="B106" s="71">
        <f>'A1. Public Sector Borrowing'!AE111</f>
        <v>2.5274375695880389</v>
      </c>
      <c r="C106" s="71">
        <f>'A1. Public Sector Borrowing'!AF111</f>
        <v>2.9330364243677431</v>
      </c>
      <c r="D106" s="71">
        <f>'A2. Public Sector Net Debt'!E292</f>
        <v>66.987627041514244</v>
      </c>
      <c r="E106" s="71">
        <f>'A1. Public Sector Borrowing'!AG111</f>
        <v>4.5486494057438511</v>
      </c>
      <c r="F106" s="71">
        <v>12.185721168430263</v>
      </c>
      <c r="G106" s="71">
        <v>3.61691532425003</v>
      </c>
      <c r="H106" s="71">
        <f t="shared" si="9"/>
        <v>8.5688058441802326</v>
      </c>
      <c r="J106" s="72">
        <f t="shared" si="12"/>
        <v>2.9330364243677427</v>
      </c>
      <c r="K106" s="72">
        <f t="shared" si="13"/>
        <v>-5.5252927654919608</v>
      </c>
      <c r="L106" s="72">
        <f t="shared" si="14"/>
        <v>-2.5251097491267136</v>
      </c>
      <c r="M106" s="72">
        <f t="shared" si="15"/>
        <v>-2.5274375695880389</v>
      </c>
      <c r="N106" s="71">
        <f t="shared" si="10"/>
        <v>2.2934181440291042</v>
      </c>
      <c r="O106" s="71">
        <f t="shared" si="11"/>
        <v>-5.3513855158098664</v>
      </c>
      <c r="P106" s="128">
        <f t="shared" ref="P106:U106" si="20">SUM(J96:J106)</f>
        <v>37.971847954273443</v>
      </c>
      <c r="Q106" s="128">
        <f t="shared" si="20"/>
        <v>-48.219012338229284</v>
      </c>
      <c r="R106" s="128">
        <f t="shared" si="20"/>
        <v>-32.228185039437761</v>
      </c>
      <c r="S106" s="128">
        <f t="shared" si="20"/>
        <v>-22.743863761750298</v>
      </c>
      <c r="T106" s="128">
        <f t="shared" si="20"/>
        <v>11.446344950873526</v>
      </c>
      <c r="U106" s="128">
        <f t="shared" si="20"/>
        <v>-53.772868234270376</v>
      </c>
    </row>
    <row r="107" spans="1:21" x14ac:dyDescent="0.55000000000000004">
      <c r="A107">
        <f t="shared" si="16"/>
        <v>1972</v>
      </c>
      <c r="B107" s="71">
        <f>'A1. Public Sector Borrowing'!AE112</f>
        <v>0.68576610275156569</v>
      </c>
      <c r="C107" s="71">
        <f>'A1. Public Sector Borrowing'!AF112</f>
        <v>2.8011561676443084</v>
      </c>
      <c r="D107" s="71">
        <f>'A2. Public Sector Net Debt'!E293</f>
        <v>62.023813779789741</v>
      </c>
      <c r="E107" s="71">
        <f>'A1. Public Sector Borrowing'!AG112</f>
        <v>4.6942759450220404</v>
      </c>
      <c r="F107" s="71">
        <v>12.260219500556701</v>
      </c>
      <c r="G107" s="71">
        <v>4.3603437311828515</v>
      </c>
      <c r="H107" s="71">
        <f t="shared" si="9"/>
        <v>7.8998757693738497</v>
      </c>
      <c r="J107" s="72">
        <f t="shared" si="12"/>
        <v>2.8011561676443084</v>
      </c>
      <c r="K107" s="72">
        <f t="shared" si="13"/>
        <v>-4.7139933813374251</v>
      </c>
      <c r="L107" s="72">
        <f t="shared" si="14"/>
        <v>-2.7988512608741565</v>
      </c>
      <c r="M107" s="72">
        <f t="shared" si="15"/>
        <v>-0.68576610275156569</v>
      </c>
      <c r="N107" s="71">
        <f t="shared" si="10"/>
        <v>0.43364131559433527</v>
      </c>
      <c r="O107" s="71">
        <f t="shared" si="11"/>
        <v>-4.9638132617245034</v>
      </c>
    </row>
    <row r="108" spans="1:21" x14ac:dyDescent="0.55000000000000004">
      <c r="A108">
        <f t="shared" si="16"/>
        <v>1973</v>
      </c>
      <c r="B108" s="71">
        <f>'A1. Public Sector Borrowing'!AE113</f>
        <v>-0.57706649713300651</v>
      </c>
      <c r="C108" s="71">
        <f>'A1. Public Sector Borrowing'!AF113</f>
        <v>2.7728534226645309</v>
      </c>
      <c r="D108" s="71">
        <f>'A2. Public Sector Net Debt'!E294</f>
        <v>57.837934235509152</v>
      </c>
      <c r="E108" s="71">
        <f>'A1. Public Sector Borrowing'!AG113</f>
        <v>5.1810196063922458</v>
      </c>
      <c r="F108" s="71">
        <v>15.890220748675219</v>
      </c>
      <c r="G108" s="71">
        <v>6.503376738788603</v>
      </c>
      <c r="H108" s="71">
        <f t="shared" si="9"/>
        <v>9.3868440098866159</v>
      </c>
      <c r="J108" s="72">
        <f t="shared" si="12"/>
        <v>2.7728534226645318</v>
      </c>
      <c r="K108" s="72">
        <f t="shared" si="13"/>
        <v>-5.0237876939741506</v>
      </c>
      <c r="L108" s="72">
        <f t="shared" si="14"/>
        <v>-3.787337454808934</v>
      </c>
      <c r="M108" s="72">
        <f t="shared" si="15"/>
        <v>0.57706649713300651</v>
      </c>
      <c r="N108" s="71">
        <f t="shared" si="10"/>
        <v>1.2753256847049581</v>
      </c>
      <c r="O108" s="71">
        <f t="shared" si="11"/>
        <v>-4.1858795442805885</v>
      </c>
    </row>
    <row r="109" spans="1:21" x14ac:dyDescent="0.55000000000000004">
      <c r="A109">
        <f t="shared" si="16"/>
        <v>1974</v>
      </c>
      <c r="B109" s="71">
        <f>'A1. Public Sector Borrowing'!AE114</f>
        <v>-1.3240102295166878</v>
      </c>
      <c r="C109" s="71">
        <f>'A1. Public Sector Borrowing'!AF114</f>
        <v>3.3267510493887107</v>
      </c>
      <c r="D109" s="71">
        <f>'A2. Public Sector Net Debt'!E295</f>
        <v>57.868841729696165</v>
      </c>
      <c r="E109" s="71">
        <f>'A1. Public Sector Borrowing'!AG114</f>
        <v>6.5169533781750326</v>
      </c>
      <c r="F109" s="71">
        <v>13.30187179832015</v>
      </c>
      <c r="G109" s="71">
        <v>-2.4958304937485281</v>
      </c>
      <c r="H109" s="71">
        <f t="shared" si="9"/>
        <v>15.797702292068678</v>
      </c>
      <c r="J109" s="72">
        <f t="shared" si="12"/>
        <v>3.3267510493887116</v>
      </c>
      <c r="K109" s="72">
        <f t="shared" si="13"/>
        <v>-8.0643545577714573</v>
      </c>
      <c r="L109" s="72">
        <f t="shared" si="14"/>
        <v>1.4804872518928587</v>
      </c>
      <c r="M109" s="72">
        <f t="shared" si="15"/>
        <v>1.3240102295166878</v>
      </c>
      <c r="N109" s="71">
        <f t="shared" si="10"/>
        <v>1.9640135211602114</v>
      </c>
      <c r="O109" s="71">
        <f t="shared" si="11"/>
        <v>3.0907494187012219E-2</v>
      </c>
    </row>
    <row r="110" spans="1:21" x14ac:dyDescent="0.55000000000000004">
      <c r="A110">
        <f t="shared" si="16"/>
        <v>1975</v>
      </c>
      <c r="B110" s="71">
        <f>'A1. Public Sector Borrowing'!AE115</f>
        <v>-2.9706411336918839</v>
      </c>
      <c r="C110" s="71">
        <f>'A1. Public Sector Borrowing'!AF115</f>
        <v>3.2947268730504895</v>
      </c>
      <c r="D110" s="71">
        <f>'A2. Public Sector Net Debt'!E296</f>
        <v>56.366633956798069</v>
      </c>
      <c r="E110" s="71">
        <f>'A1. Public Sector Borrowing'!AG115</f>
        <v>7.0708287098540499</v>
      </c>
      <c r="F110" s="71">
        <v>24.192591153842002</v>
      </c>
      <c r="G110" s="71">
        <v>-1.5078722166832819</v>
      </c>
      <c r="H110" s="71">
        <f t="shared" si="9"/>
        <v>25.700463370525284</v>
      </c>
      <c r="J110" s="72">
        <f t="shared" si="12"/>
        <v>3.2947268730504895</v>
      </c>
      <c r="K110" s="72">
        <f t="shared" si="13"/>
        <v>-11.975400733256798</v>
      </c>
      <c r="L110" s="72">
        <f t="shared" si="14"/>
        <v>0.88594713729630148</v>
      </c>
      <c r="M110" s="72">
        <f t="shared" si="15"/>
        <v>2.9706411336918839</v>
      </c>
      <c r="N110" s="71">
        <f t="shared" si="10"/>
        <v>3.3218778163200273</v>
      </c>
      <c r="O110" s="71">
        <f t="shared" si="11"/>
        <v>-1.502207772898096</v>
      </c>
    </row>
    <row r="111" spans="1:21" x14ac:dyDescent="0.55000000000000004">
      <c r="A111">
        <f t="shared" si="16"/>
        <v>1976</v>
      </c>
      <c r="B111" s="71">
        <f>'A1. Public Sector Borrowing'!AE116</f>
        <v>-2.2540310513215425</v>
      </c>
      <c r="C111" s="71">
        <f>'A1. Public Sector Borrowing'!AF116</f>
        <v>3.5569602697829912</v>
      </c>
      <c r="D111" s="71">
        <f>'A2. Public Sector Net Debt'!E297</f>
        <v>54.333997716744776</v>
      </c>
      <c r="E111" s="71">
        <f>'A1. Public Sector Borrowing'!AG116</f>
        <v>7.5114780077787584</v>
      </c>
      <c r="F111" s="71">
        <v>19.033303502385024</v>
      </c>
      <c r="G111" s="71">
        <v>3.0163619128158956</v>
      </c>
      <c r="H111" s="71">
        <f t="shared" si="9"/>
        <v>16.016941589569129</v>
      </c>
      <c r="J111" s="72">
        <f t="shared" si="12"/>
        <v>3.5569602697829907</v>
      </c>
      <c r="K111" s="72">
        <f t="shared" si="13"/>
        <v>-7.5846091566178275</v>
      </c>
      <c r="L111" s="72">
        <f t="shared" si="14"/>
        <v>-1.6504384804892724</v>
      </c>
      <c r="M111" s="72">
        <f t="shared" si="15"/>
        <v>2.2540310513215425</v>
      </c>
      <c r="N111" s="71">
        <f t="shared" si="10"/>
        <v>1.3914200759492741</v>
      </c>
      <c r="O111" s="71">
        <f t="shared" si="11"/>
        <v>-2.0326362400532929</v>
      </c>
    </row>
    <row r="112" spans="1:21" x14ac:dyDescent="0.55000000000000004">
      <c r="A112">
        <f t="shared" si="16"/>
        <v>1977</v>
      </c>
      <c r="B112" s="71">
        <f>'A1. Public Sector Borrowing'!AE117</f>
        <v>-2.5659319339616737E-2</v>
      </c>
      <c r="C112" s="71">
        <f>'A1. Public Sector Borrowing'!AF117</f>
        <v>3.6267257456848534</v>
      </c>
      <c r="D112" s="71">
        <f>'A2. Public Sector Net Debt'!E298</f>
        <v>50.71468546807624</v>
      </c>
      <c r="E112" s="71">
        <f>'A1. Public Sector Borrowing'!AG117</f>
        <v>7.7851033619060521</v>
      </c>
      <c r="F112" s="71">
        <v>16.632968123854923</v>
      </c>
      <c r="G112" s="71">
        <v>2.4603696951892999</v>
      </c>
      <c r="H112" s="71">
        <f t="shared" si="9"/>
        <v>14.172598428665623</v>
      </c>
      <c r="J112" s="72">
        <f t="shared" si="12"/>
        <v>3.6267257456848538</v>
      </c>
      <c r="K112" s="72">
        <f t="shared" si="13"/>
        <v>-6.6023693219032422</v>
      </c>
      <c r="L112" s="72">
        <f t="shared" si="14"/>
        <v>-1.3047163678840412</v>
      </c>
      <c r="M112" s="72">
        <f t="shared" si="15"/>
        <v>2.5659319339616737E-2</v>
      </c>
      <c r="N112" s="71">
        <f t="shared" si="10"/>
        <v>0.63538837609427734</v>
      </c>
      <c r="O112" s="71">
        <f t="shared" si="11"/>
        <v>-3.6193122486685354</v>
      </c>
    </row>
    <row r="113" spans="1:21" x14ac:dyDescent="0.55000000000000004">
      <c r="A113">
        <f t="shared" si="16"/>
        <v>1978</v>
      </c>
      <c r="B113" s="71">
        <f>'A1. Public Sector Borrowing'!AE118</f>
        <v>-1.0695215891876793</v>
      </c>
      <c r="C113" s="71">
        <f>'A1. Public Sector Borrowing'!AF118</f>
        <v>3.4073206630926416</v>
      </c>
      <c r="D113" s="71">
        <f>'A2. Public Sector Net Debt'!E299</f>
        <v>47.890767415588357</v>
      </c>
      <c r="E113" s="71">
        <f>'A1. Public Sector Borrowing'!AG118</f>
        <v>7.8274851087357256</v>
      </c>
      <c r="F113" s="71">
        <v>16.504574868887133</v>
      </c>
      <c r="G113" s="71">
        <v>4.1906925446851346</v>
      </c>
      <c r="H113" s="71">
        <f t="shared" si="9"/>
        <v>12.313882324201998</v>
      </c>
      <c r="J113" s="72">
        <f t="shared" si="12"/>
        <v>3.4073206630926411</v>
      </c>
      <c r="K113" s="72">
        <f t="shared" si="13"/>
        <v>-5.3602587680836296</v>
      </c>
      <c r="L113" s="72">
        <f t="shared" si="14"/>
        <v>-2.0398142013114007</v>
      </c>
      <c r="M113" s="72">
        <f t="shared" si="15"/>
        <v>1.0695215891876793</v>
      </c>
      <c r="N113" s="71">
        <f t="shared" si="10"/>
        <v>9.9312664626826752E-2</v>
      </c>
      <c r="O113" s="71">
        <f t="shared" si="11"/>
        <v>-2.8239180524878833</v>
      </c>
    </row>
    <row r="114" spans="1:21" x14ac:dyDescent="0.55000000000000004">
      <c r="A114">
        <f t="shared" si="16"/>
        <v>1979</v>
      </c>
      <c r="B114" s="71">
        <f>'A1. Public Sector Borrowing'!AE119</f>
        <v>-0.74305030749249934</v>
      </c>
      <c r="C114" s="71">
        <f>'A1. Public Sector Borrowing'!AF119</f>
        <v>3.4944180721419489</v>
      </c>
      <c r="D114" s="71">
        <f>'A2. Public Sector Net Debt'!E300</f>
        <v>44.284472598720136</v>
      </c>
      <c r="E114" s="71">
        <f>'A1. Public Sector Borrowing'!AG119</f>
        <v>8.6615635567415037</v>
      </c>
      <c r="F114" s="71">
        <v>18.706152837911887</v>
      </c>
      <c r="G114" s="71">
        <v>3.7283559278318421</v>
      </c>
      <c r="H114" s="71">
        <f t="shared" si="9"/>
        <v>14.977796910080045</v>
      </c>
      <c r="J114" s="72">
        <f t="shared" si="12"/>
        <v>3.4944180721419489</v>
      </c>
      <c r="K114" s="72">
        <f t="shared" si="13"/>
        <v>-6.0426369743276993</v>
      </c>
      <c r="L114" s="72">
        <f t="shared" si="14"/>
        <v>-1.7213598440387143</v>
      </c>
      <c r="M114" s="72">
        <f t="shared" si="15"/>
        <v>0.74305030749249934</v>
      </c>
      <c r="N114" s="71">
        <f t="shared" si="10"/>
        <v>-7.9766378136255867E-2</v>
      </c>
      <c r="O114" s="71">
        <f t="shared" si="11"/>
        <v>-3.6062948168682212</v>
      </c>
    </row>
    <row r="115" spans="1:21" x14ac:dyDescent="0.55000000000000004">
      <c r="A115">
        <f t="shared" si="16"/>
        <v>1980</v>
      </c>
      <c r="B115" s="71">
        <f>'A1. Public Sector Borrowing'!AE120</f>
        <v>-0.19386852329114898</v>
      </c>
      <c r="C115" s="71">
        <f>'A1. Public Sector Borrowing'!AF120</f>
        <v>3.6685002115628729</v>
      </c>
      <c r="D115" s="71">
        <f>'A2. Public Sector Net Debt'!E301</f>
        <v>42.887166203435392</v>
      </c>
      <c r="E115" s="71">
        <f>'A1. Public Sector Borrowing'!AG120</f>
        <v>9.7455279467993101</v>
      </c>
      <c r="F115" s="71">
        <v>17.64359831840747</v>
      </c>
      <c r="G115" s="71">
        <v>-2.0500296717253406</v>
      </c>
      <c r="H115" s="71">
        <f t="shared" si="9"/>
        <v>19.693627990132811</v>
      </c>
      <c r="J115" s="72">
        <f t="shared" si="12"/>
        <v>3.668500211562872</v>
      </c>
      <c r="K115" s="72">
        <f t="shared" si="13"/>
        <v>-7.4132544529791478</v>
      </c>
      <c r="L115" s="72">
        <f t="shared" si="14"/>
        <v>0.92684543466245284</v>
      </c>
      <c r="M115" s="72">
        <f t="shared" si="15"/>
        <v>0.19386852329114898</v>
      </c>
      <c r="N115" s="71">
        <f t="shared" si="10"/>
        <v>1.2267338881779302</v>
      </c>
      <c r="O115" s="71">
        <f t="shared" si="11"/>
        <v>-1.397306395284744</v>
      </c>
      <c r="P115" s="128">
        <f t="shared" ref="P115:U115" si="21">SUM(J107:J115)</f>
        <v>29.949412475013347</v>
      </c>
      <c r="Q115" s="128">
        <f t="shared" si="21"/>
        <v>-62.780665040251378</v>
      </c>
      <c r="R115" s="128">
        <f t="shared" si="21"/>
        <v>-10.009237785554905</v>
      </c>
      <c r="S115" s="128">
        <f t="shared" si="21"/>
        <v>8.4720825482225006</v>
      </c>
      <c r="T115" s="128">
        <f t="shared" si="21"/>
        <v>10.267946964491584</v>
      </c>
      <c r="U115" s="128">
        <f t="shared" si="21"/>
        <v>-24.100460838078853</v>
      </c>
    </row>
    <row r="116" spans="1:21" x14ac:dyDescent="0.55000000000000004">
      <c r="A116">
        <f t="shared" si="16"/>
        <v>1981</v>
      </c>
      <c r="B116" s="71">
        <f>'A1. Public Sector Borrowing'!AE121</f>
        <v>0.85050658212144181</v>
      </c>
      <c r="C116" s="71">
        <f>'A1. Public Sector Borrowing'!AF121</f>
        <v>3.8917223792129025</v>
      </c>
      <c r="D116" s="71">
        <f>'A2. Public Sector Net Debt'!E302</f>
        <v>42.573430884653703</v>
      </c>
      <c r="E116" s="71">
        <f>'A1. Public Sector Borrowing'!AG121</f>
        <v>10.128817428339323</v>
      </c>
      <c r="F116" s="71">
        <v>11.6205716044159</v>
      </c>
      <c r="G116" s="71">
        <v>-0.68757903478474702</v>
      </c>
      <c r="H116" s="71">
        <f t="shared" si="9"/>
        <v>12.308150639200647</v>
      </c>
      <c r="J116" s="72">
        <f t="shared" si="12"/>
        <v>3.8917223792129025</v>
      </c>
      <c r="K116" s="72">
        <f t="shared" si="13"/>
        <v>-4.7290718416230959</v>
      </c>
      <c r="L116" s="72">
        <f t="shared" si="14"/>
        <v>0.2969247557980646</v>
      </c>
      <c r="M116" s="72">
        <f t="shared" si="15"/>
        <v>-0.85050658212144181</v>
      </c>
      <c r="N116" s="71">
        <f t="shared" si="10"/>
        <v>1.077195969951882</v>
      </c>
      <c r="O116" s="71">
        <f t="shared" si="11"/>
        <v>-0.31373531878168848</v>
      </c>
    </row>
    <row r="117" spans="1:21" x14ac:dyDescent="0.55000000000000004">
      <c r="A117">
        <f t="shared" si="16"/>
        <v>1982</v>
      </c>
      <c r="B117" s="71">
        <f>'A1. Public Sector Borrowing'!AE122</f>
        <v>1.4444952090074414</v>
      </c>
      <c r="C117" s="71">
        <f>'A1. Public Sector Borrowing'!AF122</f>
        <v>3.747363545897771</v>
      </c>
      <c r="D117" s="71">
        <f>'A2. Public Sector Net Debt'!E303</f>
        <v>41.151605782911027</v>
      </c>
      <c r="E117" s="71">
        <f>'A1. Public Sector Borrowing'!AG122</f>
        <v>9.69324958950968</v>
      </c>
      <c r="F117" s="71">
        <v>10.124060927700043</v>
      </c>
      <c r="G117" s="71">
        <v>1.9651758785374795</v>
      </c>
      <c r="H117" s="71">
        <f t="shared" si="9"/>
        <v>8.1588850491625635</v>
      </c>
      <c r="J117" s="72">
        <f t="shared" si="12"/>
        <v>3.7473635458977714</v>
      </c>
      <c r="K117" s="72">
        <f t="shared" si="13"/>
        <v>-3.1541856140267504</v>
      </c>
      <c r="L117" s="72">
        <f t="shared" si="14"/>
        <v>-0.8205181692695378</v>
      </c>
      <c r="M117" s="72">
        <f t="shared" si="15"/>
        <v>-1.4444952090074414</v>
      </c>
      <c r="N117" s="71">
        <f t="shared" si="10"/>
        <v>0.25001034466328154</v>
      </c>
      <c r="O117" s="71">
        <f t="shared" si="11"/>
        <v>-1.4218251017426766</v>
      </c>
    </row>
    <row r="118" spans="1:21" x14ac:dyDescent="0.55000000000000004">
      <c r="A118">
        <f t="shared" si="16"/>
        <v>1983</v>
      </c>
      <c r="B118" s="71">
        <f>'A1. Public Sector Borrowing'!AE123</f>
        <v>0.48413676507839826</v>
      </c>
      <c r="C118" s="71">
        <f>'A1. Public Sector Borrowing'!AF123</f>
        <v>3.4959740655249654</v>
      </c>
      <c r="D118" s="71">
        <f>'A2. Public Sector Net Debt'!E304</f>
        <v>40.272932779157998</v>
      </c>
      <c r="E118" s="71">
        <f>'A1. Public Sector Borrowing'!AG123</f>
        <v>9.3404536760292416</v>
      </c>
      <c r="F118" s="71">
        <v>9.9478029027594346</v>
      </c>
      <c r="G118" s="71">
        <v>4.166049270540654</v>
      </c>
      <c r="H118" s="71">
        <f t="shared" si="9"/>
        <v>5.7817536322187806</v>
      </c>
      <c r="J118" s="72">
        <f t="shared" si="12"/>
        <v>3.4959740655249663</v>
      </c>
      <c r="K118" s="72">
        <f t="shared" si="13"/>
        <v>-2.1640127399126934</v>
      </c>
      <c r="L118" s="72">
        <f t="shared" si="14"/>
        <v>-1.6458300804728525</v>
      </c>
      <c r="M118" s="72">
        <f t="shared" si="15"/>
        <v>-0.48413676507839826</v>
      </c>
      <c r="N118" s="71">
        <f t="shared" si="10"/>
        <v>-8.0667483814051089E-2</v>
      </c>
      <c r="O118" s="71">
        <f t="shared" si="11"/>
        <v>-0.87867300375302904</v>
      </c>
    </row>
    <row r="119" spans="1:21" x14ac:dyDescent="0.55000000000000004">
      <c r="A119">
        <f t="shared" si="16"/>
        <v>1984</v>
      </c>
      <c r="B119" s="71">
        <f>'A1. Public Sector Borrowing'!AE124</f>
        <v>0.4432154953429297</v>
      </c>
      <c r="C119" s="71">
        <f>'A1. Public Sector Borrowing'!AF124</f>
        <v>3.730419136325148</v>
      </c>
      <c r="D119" s="71">
        <f>'A2. Public Sector Net Debt'!E305</f>
        <v>40.76754444961292</v>
      </c>
      <c r="E119" s="71">
        <f>'A1. Public Sector Borrowing'!AG124</f>
        <v>9.9634099366217619</v>
      </c>
      <c r="F119" s="71">
        <v>7.5631782824387273</v>
      </c>
      <c r="G119" s="71">
        <v>2.2205144400537193</v>
      </c>
      <c r="H119" s="71">
        <f t="shared" si="9"/>
        <v>5.3426638423850079</v>
      </c>
      <c r="J119" s="72">
        <f t="shared" si="12"/>
        <v>3.7304191363251484</v>
      </c>
      <c r="K119" s="72">
        <f t="shared" si="13"/>
        <v>-2.0003568620948626</v>
      </c>
      <c r="L119" s="72">
        <f t="shared" si="14"/>
        <v>-0.87484033189714117</v>
      </c>
      <c r="M119" s="72">
        <f t="shared" si="15"/>
        <v>-0.4432154953429297</v>
      </c>
      <c r="N119" s="71">
        <f t="shared" si="10"/>
        <v>8.2605223464707667E-2</v>
      </c>
      <c r="O119" s="71">
        <f t="shared" si="11"/>
        <v>0.4946116704549226</v>
      </c>
    </row>
    <row r="120" spans="1:21" x14ac:dyDescent="0.55000000000000004">
      <c r="A120">
        <f t="shared" si="16"/>
        <v>1985</v>
      </c>
      <c r="B120" s="71">
        <f>'A1. Public Sector Borrowing'!AE125</f>
        <v>0.91575621638569327</v>
      </c>
      <c r="C120" s="71">
        <f>'A1. Public Sector Borrowing'!AF125</f>
        <v>3.4633287509345685</v>
      </c>
      <c r="D120" s="71">
        <f>'A2. Public Sector Net Debt'!E306</f>
        <v>38.893046450086658</v>
      </c>
      <c r="E120" s="71">
        <f>'A1. Public Sector Borrowing'!AG125</f>
        <v>9.3205171645329177</v>
      </c>
      <c r="F120" s="71">
        <v>9.7136960203217626</v>
      </c>
      <c r="G120" s="71">
        <v>4.0871572118864492</v>
      </c>
      <c r="H120" s="71">
        <f t="shared" si="9"/>
        <v>5.6265388084353134</v>
      </c>
      <c r="J120" s="72">
        <f t="shared" si="12"/>
        <v>3.4633287509345685</v>
      </c>
      <c r="K120" s="72">
        <f t="shared" si="13"/>
        <v>-2.0907159205344037</v>
      </c>
      <c r="L120" s="72">
        <f t="shared" si="14"/>
        <v>-1.6008061683243755</v>
      </c>
      <c r="M120" s="72">
        <f t="shared" si="15"/>
        <v>-0.91575621638569327</v>
      </c>
      <c r="N120" s="71">
        <f t="shared" si="10"/>
        <v>-0.73054844521635864</v>
      </c>
      <c r="O120" s="71">
        <f t="shared" si="11"/>
        <v>-1.8744979995262625</v>
      </c>
    </row>
    <row r="121" spans="1:21" x14ac:dyDescent="0.55000000000000004">
      <c r="A121">
        <f t="shared" si="16"/>
        <v>1986</v>
      </c>
      <c r="B121" s="71">
        <f>'A1. Public Sector Borrowing'!AE126</f>
        <v>1.2729511867442902</v>
      </c>
      <c r="C121" s="71">
        <f>'A1. Public Sector Borrowing'!AF126</f>
        <v>3.3363188535602331</v>
      </c>
      <c r="D121" s="71">
        <f>'A2. Public Sector Net Debt'!E307</f>
        <v>37.420174652933277</v>
      </c>
      <c r="E121" s="71">
        <f>'A1. Public Sector Borrowing'!AG126</f>
        <v>9.2396088129274663</v>
      </c>
      <c r="F121" s="71">
        <v>7.7104888695945846</v>
      </c>
      <c r="G121" s="71">
        <v>3.1076838216127811</v>
      </c>
      <c r="H121" s="71">
        <f t="shared" si="9"/>
        <v>4.6028050479818035</v>
      </c>
      <c r="J121" s="72">
        <f t="shared" si="12"/>
        <v>3.3363188535602326</v>
      </c>
      <c r="K121" s="72">
        <f t="shared" si="13"/>
        <v>-1.662021149570551</v>
      </c>
      <c r="L121" s="72">
        <f t="shared" si="14"/>
        <v>-1.1722432969717558</v>
      </c>
      <c r="M121" s="72">
        <f t="shared" si="15"/>
        <v>-1.2729511867442902</v>
      </c>
      <c r="N121" s="71">
        <f t="shared" si="10"/>
        <v>-0.70197501742701673</v>
      </c>
      <c r="O121" s="71">
        <f t="shared" si="11"/>
        <v>-1.4728717971533811</v>
      </c>
    </row>
    <row r="122" spans="1:21" x14ac:dyDescent="0.55000000000000004">
      <c r="A122">
        <f t="shared" si="16"/>
        <v>1987</v>
      </c>
      <c r="B122" s="71">
        <f>'A1. Public Sector Borrowing'!AE127</f>
        <v>1.7083023858263437</v>
      </c>
      <c r="C122" s="71">
        <f>'A1. Public Sector Borrowing'!AF127</f>
        <v>3.1032046520896364</v>
      </c>
      <c r="D122" s="71">
        <f>'A2. Public Sector Net Debt'!E308</f>
        <v>33.83765189439</v>
      </c>
      <c r="E122" s="71">
        <f>'A1. Public Sector Borrowing'!AG127</f>
        <v>9.2251905085313712</v>
      </c>
      <c r="F122" s="71">
        <v>11.24249888042992</v>
      </c>
      <c r="G122" s="71">
        <v>5.4203224988317942</v>
      </c>
      <c r="H122" s="71">
        <f t="shared" si="9"/>
        <v>5.8221763815981262</v>
      </c>
      <c r="J122" s="72">
        <f t="shared" si="12"/>
        <v>3.1032046520896364</v>
      </c>
      <c r="K122" s="72">
        <f t="shared" si="13"/>
        <v>-1.9584858237835998</v>
      </c>
      <c r="L122" s="72">
        <f t="shared" si="14"/>
        <v>-1.9240067737770115</v>
      </c>
      <c r="M122" s="72">
        <f t="shared" si="15"/>
        <v>-1.7083023858263437</v>
      </c>
      <c r="N122" s="71">
        <f t="shared" si="10"/>
        <v>-1.0949324272459586</v>
      </c>
      <c r="O122" s="71">
        <f t="shared" si="11"/>
        <v>-3.5825227585432771</v>
      </c>
    </row>
    <row r="123" spans="1:21" x14ac:dyDescent="0.55000000000000004">
      <c r="A123">
        <f t="shared" si="16"/>
        <v>1988</v>
      </c>
      <c r="B123" s="71">
        <f>'A1. Public Sector Borrowing'!AE128</f>
        <v>3.3261769750019345</v>
      </c>
      <c r="C123" s="71">
        <f>'A1. Public Sector Borrowing'!AF128</f>
        <v>2.7623663131677594</v>
      </c>
      <c r="D123" s="71">
        <f>'A2. Public Sector Net Debt'!E309</f>
        <v>28.406888459787325</v>
      </c>
      <c r="E123" s="71">
        <f>'A1. Public Sector Borrowing'!AG128</f>
        <v>9.131007652795665</v>
      </c>
      <c r="F123" s="71">
        <v>11.85042944069049</v>
      </c>
      <c r="G123" s="71">
        <v>5.3764089663286967</v>
      </c>
      <c r="H123" s="71">
        <f t="shared" si="9"/>
        <v>6.4740204743617937</v>
      </c>
      <c r="J123" s="72">
        <f t="shared" si="12"/>
        <v>2.7623663131677598</v>
      </c>
      <c r="K123" s="72">
        <f t="shared" si="13"/>
        <v>-1.9585588742398989</v>
      </c>
      <c r="L123" s="72">
        <f t="shared" si="14"/>
        <v>-1.7264305818453043</v>
      </c>
      <c r="M123" s="72">
        <f t="shared" si="15"/>
        <v>-3.3261769750019345</v>
      </c>
      <c r="N123" s="71">
        <f t="shared" si="10"/>
        <v>-1.1819633166832961</v>
      </c>
      <c r="O123" s="71">
        <f t="shared" si="11"/>
        <v>-5.4307634346026745</v>
      </c>
    </row>
    <row r="124" spans="1:21" x14ac:dyDescent="0.55000000000000004">
      <c r="A124">
        <f t="shared" si="16"/>
        <v>1989</v>
      </c>
      <c r="B124" s="71">
        <f>'A1. Public Sector Borrowing'!AE129</f>
        <v>2.907760916712629</v>
      </c>
      <c r="C124" s="71">
        <f>'A1. Public Sector Borrowing'!AF129</f>
        <v>2.400627368290893</v>
      </c>
      <c r="D124" s="71">
        <f>'A2. Public Sector Net Debt'!E310</f>
        <v>24.927680185346979</v>
      </c>
      <c r="E124" s="71">
        <f>'A1. Public Sector Borrowing'!AG129</f>
        <v>9.3473485490387365</v>
      </c>
      <c r="F124" s="71">
        <v>10.608206477434081</v>
      </c>
      <c r="G124" s="71">
        <v>2.4022833584397034</v>
      </c>
      <c r="H124" s="71">
        <f t="shared" si="9"/>
        <v>8.2059231189943773</v>
      </c>
      <c r="J124" s="72">
        <f t="shared" si="12"/>
        <v>2.400627368290893</v>
      </c>
      <c r="K124" s="72">
        <f t="shared" si="13"/>
        <v>-2.1074814444118184</v>
      </c>
      <c r="L124" s="72">
        <f t="shared" si="14"/>
        <v>-0.66640501728983847</v>
      </c>
      <c r="M124" s="72">
        <f t="shared" si="15"/>
        <v>-2.907760916712629</v>
      </c>
      <c r="N124" s="71">
        <f t="shared" si="10"/>
        <v>-0.1981882643169528</v>
      </c>
      <c r="O124" s="71">
        <f t="shared" si="11"/>
        <v>-3.4792082744403459</v>
      </c>
    </row>
    <row r="125" spans="1:21" x14ac:dyDescent="0.55000000000000004">
      <c r="A125">
        <f t="shared" si="16"/>
        <v>1990</v>
      </c>
      <c r="B125" s="71">
        <f>'A1. Public Sector Borrowing'!AE130</f>
        <v>1.3795529795154122</v>
      </c>
      <c r="C125" s="71">
        <f>'A1. Public Sector Borrowing'!AF130</f>
        <v>2.164887439866308</v>
      </c>
      <c r="D125" s="71">
        <f>'A2. Public Sector Net Debt'!E311</f>
        <v>22.689390381889005</v>
      </c>
      <c r="E125" s="71">
        <f>'A1. Public Sector Borrowing'!AG130</f>
        <v>9.4782925106020528</v>
      </c>
      <c r="F125" s="71">
        <v>9.1381658263250642</v>
      </c>
      <c r="G125" s="71">
        <v>0.56060241102049702</v>
      </c>
      <c r="H125" s="71">
        <f t="shared" si="9"/>
        <v>8.5775634153045672</v>
      </c>
      <c r="J125" s="72">
        <f t="shared" si="12"/>
        <v>2.164887439866308</v>
      </c>
      <c r="K125" s="72">
        <f t="shared" si="13"/>
        <v>-1.9591565972118425</v>
      </c>
      <c r="L125" s="72">
        <f t="shared" si="14"/>
        <v>-0.13896612866274866</v>
      </c>
      <c r="M125" s="72">
        <f t="shared" si="15"/>
        <v>-1.3795529795154122</v>
      </c>
      <c r="N125" s="71">
        <f t="shared" si="10"/>
        <v>-0.92550153793427858</v>
      </c>
      <c r="O125" s="71">
        <f t="shared" si="11"/>
        <v>-2.2382898034579739</v>
      </c>
      <c r="P125" s="128">
        <f t="shared" ref="P125:U125" si="22">SUM(J116:J125)</f>
        <v>32.096212504870188</v>
      </c>
      <c r="Q125" s="128">
        <f t="shared" si="22"/>
        <v>-23.784046867409515</v>
      </c>
      <c r="R125" s="128">
        <f t="shared" si="22"/>
        <v>-10.2731217927125</v>
      </c>
      <c r="S125" s="128">
        <f t="shared" si="22"/>
        <v>-14.732854711736515</v>
      </c>
      <c r="T125" s="128">
        <f t="shared" si="22"/>
        <v>-3.5039649545580414</v>
      </c>
      <c r="U125" s="128">
        <f t="shared" si="22"/>
        <v>-20.197775821546387</v>
      </c>
    </row>
    <row r="126" spans="1:21" x14ac:dyDescent="0.55000000000000004">
      <c r="A126">
        <f t="shared" si="16"/>
        <v>1991</v>
      </c>
      <c r="B126" s="71">
        <f>'A1. Public Sector Borrowing'!AE131</f>
        <v>-0.89136458681596409</v>
      </c>
      <c r="C126" s="71">
        <f>'A1. Public Sector Borrowing'!AF131</f>
        <v>1.8272124031710595</v>
      </c>
      <c r="D126" s="71">
        <f>'A2. Public Sector Net Debt'!E312</f>
        <v>23.065121181383912</v>
      </c>
      <c r="E126" s="71">
        <f>'A1. Public Sector Borrowing'!AG131</f>
        <v>8.4743897411132405</v>
      </c>
      <c r="F126" s="71">
        <v>5.2306435478989926</v>
      </c>
      <c r="G126" s="71">
        <v>-1.4047426907755352</v>
      </c>
      <c r="H126" s="71">
        <f t="shared" si="9"/>
        <v>6.6353862386745277</v>
      </c>
      <c r="J126" s="72">
        <f t="shared" si="12"/>
        <v>1.8272124031710588</v>
      </c>
      <c r="K126" s="72">
        <f t="shared" si="13"/>
        <v>-1.4306941745098392</v>
      </c>
      <c r="L126" s="72">
        <f t="shared" si="14"/>
        <v>0.32326864564234298</v>
      </c>
      <c r="M126" s="72">
        <f t="shared" si="15"/>
        <v>0.89136458681596409</v>
      </c>
      <c r="N126" s="71">
        <f t="shared" si="10"/>
        <v>-1.2354206616246202</v>
      </c>
      <c r="O126" s="71">
        <f t="shared" si="11"/>
        <v>0.37573079949490662</v>
      </c>
      <c r="P126" s="70"/>
      <c r="Q126" s="70"/>
      <c r="R126" s="70"/>
      <c r="S126" s="70"/>
      <c r="T126" s="70"/>
      <c r="U126" s="70"/>
    </row>
    <row r="127" spans="1:21" x14ac:dyDescent="0.55000000000000004">
      <c r="A127">
        <f t="shared" si="16"/>
        <v>1992</v>
      </c>
      <c r="B127" s="71">
        <f>'A1. Public Sector Borrowing'!AE132</f>
        <v>-3.5946004372846758</v>
      </c>
      <c r="C127" s="71">
        <f>'A1. Public Sector Borrowing'!AF132</f>
        <v>1.9012853104639102</v>
      </c>
      <c r="D127" s="71">
        <f>'A2. Public Sector Net Debt'!E313</f>
        <v>26.450318385932459</v>
      </c>
      <c r="E127" s="71">
        <f>'A1. Public Sector Borrowing'!AG132</f>
        <v>8.5349449982495251</v>
      </c>
      <c r="F127" s="71">
        <v>3.5402417394359418</v>
      </c>
      <c r="G127" s="71">
        <v>0.24540090221344713</v>
      </c>
      <c r="H127" s="71">
        <f t="shared" si="9"/>
        <v>3.2948408372224947</v>
      </c>
      <c r="J127" s="72">
        <f t="shared" si="12"/>
        <v>1.90128531046391</v>
      </c>
      <c r="K127" s="72">
        <f t="shared" si="13"/>
        <v>-0.73397455817378376</v>
      </c>
      <c r="L127" s="72">
        <f t="shared" si="14"/>
        <v>-5.6463453651060445E-2</v>
      </c>
      <c r="M127" s="72">
        <f t="shared" si="15"/>
        <v>3.5946004372846758</v>
      </c>
      <c r="N127" s="71">
        <f t="shared" si="10"/>
        <v>-1.3202505313751951</v>
      </c>
      <c r="O127" s="71">
        <f t="shared" si="11"/>
        <v>3.3851972045485468</v>
      </c>
      <c r="P127" s="70"/>
      <c r="Q127" s="70"/>
      <c r="R127" s="70"/>
      <c r="S127" s="70"/>
      <c r="T127" s="70"/>
      <c r="U127" s="70"/>
    </row>
    <row r="128" spans="1:21" x14ac:dyDescent="0.55000000000000004">
      <c r="A128">
        <f t="shared" si="16"/>
        <v>1993</v>
      </c>
      <c r="B128" s="71">
        <f>'A1. Public Sector Borrowing'!AE133</f>
        <v>-4.5404654123179045</v>
      </c>
      <c r="C128" s="71">
        <f>'A1. Public Sector Borrowing'!AF133</f>
        <v>2.0884452266985338</v>
      </c>
      <c r="D128" s="71">
        <f>'A2. Public Sector Net Debt'!E314</f>
        <v>30.887959420929917</v>
      </c>
      <c r="E128" s="71">
        <f>'A1. Public Sector Borrowing'!AG133</f>
        <v>8.3168449993146023</v>
      </c>
      <c r="F128" s="71">
        <v>5.3334774530219988</v>
      </c>
      <c r="G128" s="71">
        <v>2.2594607616501889</v>
      </c>
      <c r="H128" s="71">
        <f t="shared" si="9"/>
        <v>3.0740166913718099</v>
      </c>
      <c r="J128" s="72">
        <f t="shared" si="12"/>
        <v>2.0884452266985343</v>
      </c>
      <c r="K128" s="72">
        <f t="shared" si="13"/>
        <v>-0.7719171736898004</v>
      </c>
      <c r="L128" s="72">
        <f t="shared" si="14"/>
        <v>-0.58442960759853457</v>
      </c>
      <c r="M128" s="72">
        <f t="shared" si="15"/>
        <v>4.5404654123179045</v>
      </c>
      <c r="N128" s="71">
        <f t="shared" si="10"/>
        <v>-0.83492282273064511</v>
      </c>
      <c r="O128" s="71">
        <f t="shared" si="11"/>
        <v>4.4376410349974584</v>
      </c>
    </row>
    <row r="129" spans="1:21" x14ac:dyDescent="0.55000000000000004">
      <c r="A129">
        <f t="shared" si="16"/>
        <v>1994</v>
      </c>
      <c r="B129" s="71">
        <f>'A1. Public Sector Borrowing'!AE134</f>
        <v>-3.3601630007128813</v>
      </c>
      <c r="C129" s="71">
        <f>'A1. Public Sector Borrowing'!AF134</f>
        <v>2.375942594543127</v>
      </c>
      <c r="D129" s="71">
        <f>'A2. Public Sector Net Debt'!E315</f>
        <v>34.512588894343075</v>
      </c>
      <c r="E129" s="71">
        <f>'A1. Public Sector Borrowing'!AG134</f>
        <v>8.101180651197998</v>
      </c>
      <c r="F129" s="71">
        <v>5.3177546421079285</v>
      </c>
      <c r="G129" s="71">
        <v>3.4094556001249856</v>
      </c>
      <c r="H129" s="71">
        <f t="shared" si="9"/>
        <v>1.9082990419829429</v>
      </c>
      <c r="J129" s="72">
        <f t="shared" si="12"/>
        <v>2.3759425945431265</v>
      </c>
      <c r="K129" s="72">
        <f t="shared" si="13"/>
        <v>-0.55967261713916117</v>
      </c>
      <c r="L129" s="72">
        <f t="shared" si="14"/>
        <v>-1.018389717003747</v>
      </c>
      <c r="M129" s="72">
        <f t="shared" si="15"/>
        <v>3.3601630007128813</v>
      </c>
      <c r="N129" s="71">
        <f t="shared" si="10"/>
        <v>-0.53341378769994208</v>
      </c>
      <c r="O129" s="71">
        <f t="shared" si="11"/>
        <v>3.6246294734131581</v>
      </c>
    </row>
    <row r="130" spans="1:21" x14ac:dyDescent="0.55000000000000004">
      <c r="A130">
        <f t="shared" si="16"/>
        <v>1995</v>
      </c>
      <c r="B130" s="71">
        <f>'A1. Public Sector Borrowing'!AE135</f>
        <v>-2.0162118695302551</v>
      </c>
      <c r="C130" s="71">
        <f>'A1. Public Sector Borrowing'!AF135</f>
        <v>2.6039948582195116</v>
      </c>
      <c r="D130" s="71">
        <f>'A2. Public Sector Net Debt'!E316</f>
        <v>36.836777817560709</v>
      </c>
      <c r="E130" s="71">
        <f>'A1. Public Sector Borrowing'!AG135</f>
        <v>7.9270689642849481</v>
      </c>
      <c r="F130" s="71">
        <v>5.0630616408113553</v>
      </c>
      <c r="G130" s="71">
        <v>2.3863976629168064</v>
      </c>
      <c r="H130" s="71">
        <f t="shared" si="9"/>
        <v>2.6766639778945489</v>
      </c>
      <c r="J130" s="72">
        <f t="shared" si="12"/>
        <v>2.6039948582195116</v>
      </c>
      <c r="K130" s="72">
        <f t="shared" si="13"/>
        <v>-0.87926814652703245</v>
      </c>
      <c r="L130" s="72">
        <f t="shared" si="14"/>
        <v>-0.80441116553218639</v>
      </c>
      <c r="M130" s="72">
        <f t="shared" si="15"/>
        <v>2.0162118695302551</v>
      </c>
      <c r="N130" s="71">
        <f t="shared" si="10"/>
        <v>-0.61233849247291428</v>
      </c>
      <c r="O130" s="71">
        <f t="shared" si="11"/>
        <v>2.3241889232176334</v>
      </c>
    </row>
    <row r="131" spans="1:21" x14ac:dyDescent="0.55000000000000004">
      <c r="A131">
        <f t="shared" si="16"/>
        <v>1996</v>
      </c>
      <c r="B131" s="71">
        <f>'A1. Public Sector Borrowing'!AE136</f>
        <v>-0.8009951724903378</v>
      </c>
      <c r="C131" s="71">
        <f>'A1. Public Sector Borrowing'!AF136</f>
        <v>2.5890309046333324</v>
      </c>
      <c r="D131" s="71">
        <f>'A2. Public Sector Net Debt'!E317</f>
        <v>38.220211584045153</v>
      </c>
      <c r="E131" s="71">
        <f>'A1. Public Sector Borrowing'!AG136</f>
        <v>7.5081522886559497</v>
      </c>
      <c r="F131" s="71">
        <v>6.8261244710011795</v>
      </c>
      <c r="G131" s="71">
        <v>2.581993860453224</v>
      </c>
      <c r="H131" s="71">
        <f t="shared" si="9"/>
        <v>4.2441306105479555</v>
      </c>
      <c r="J131" s="72">
        <f t="shared" si="12"/>
        <v>2.5890309046333329</v>
      </c>
      <c r="K131" s="72">
        <f t="shared" si="13"/>
        <v>-1.4635005912987429</v>
      </c>
      <c r="L131" s="72">
        <f t="shared" si="14"/>
        <v>-0.92718352007474869</v>
      </c>
      <c r="M131" s="72">
        <f t="shared" si="15"/>
        <v>0.8009951724903378</v>
      </c>
      <c r="N131" s="71">
        <f t="shared" si="10"/>
        <v>0.38409180073426497</v>
      </c>
      <c r="O131" s="71">
        <f t="shared" si="11"/>
        <v>1.383433766484444</v>
      </c>
    </row>
    <row r="132" spans="1:21" x14ac:dyDescent="0.55000000000000004">
      <c r="A132">
        <f t="shared" si="16"/>
        <v>1997</v>
      </c>
      <c r="B132" s="71">
        <f>'A1. Public Sector Borrowing'!AE137</f>
        <v>0.63173572616044593</v>
      </c>
      <c r="C132" s="71">
        <f>'A1. Public Sector Borrowing'!AF137</f>
        <v>2.6395917789396952</v>
      </c>
      <c r="D132" s="71">
        <f>'A2. Public Sector Net Debt'!E318</f>
        <v>38.286457486587544</v>
      </c>
      <c r="E132" s="71">
        <f>'A1. Public Sector Borrowing'!AG137</f>
        <v>7.2357416771791359</v>
      </c>
      <c r="F132" s="71">
        <v>4.7705861473659752</v>
      </c>
      <c r="G132" s="71">
        <v>4.9246483089867468</v>
      </c>
      <c r="H132" s="71">
        <f t="shared" si="9"/>
        <v>-0.15406216162077158</v>
      </c>
      <c r="J132" s="72">
        <f t="shared" si="12"/>
        <v>2.6395917789396948</v>
      </c>
      <c r="K132" s="72">
        <f t="shared" si="13"/>
        <v>5.6201732096439999E-2</v>
      </c>
      <c r="L132" s="72">
        <f t="shared" si="14"/>
        <v>-1.7938692516957673</v>
      </c>
      <c r="M132" s="72">
        <f t="shared" si="15"/>
        <v>-0.63173572616044593</v>
      </c>
      <c r="N132" s="71">
        <f t="shared" si="10"/>
        <v>-0.20394263063753026</v>
      </c>
      <c r="O132" s="71">
        <f t="shared" si="11"/>
        <v>6.6245902542391377E-2</v>
      </c>
      <c r="P132" s="128">
        <f t="shared" ref="P132:U132" si="23">SUM(J126:J132)</f>
        <v>16.025503076669168</v>
      </c>
      <c r="Q132" s="128">
        <f t="shared" si="23"/>
        <v>-5.7828255292419204</v>
      </c>
      <c r="R132" s="128">
        <f t="shared" si="23"/>
        <v>-4.8614780699137015</v>
      </c>
      <c r="S132" s="128">
        <f t="shared" si="23"/>
        <v>14.572064752991571</v>
      </c>
      <c r="T132" s="128">
        <f t="shared" si="23"/>
        <v>-4.3561971258065819</v>
      </c>
      <c r="U132" s="128">
        <f t="shared" si="23"/>
        <v>15.597067104698539</v>
      </c>
    </row>
    <row r="133" spans="1:21" x14ac:dyDescent="0.55000000000000004">
      <c r="A133">
        <f t="shared" si="16"/>
        <v>1998</v>
      </c>
      <c r="B133" s="71">
        <f>'A1. Public Sector Borrowing'!AE138</f>
        <v>2.1865776799422334</v>
      </c>
      <c r="C133" s="71">
        <f>'A1. Public Sector Borrowing'!AF138</f>
        <v>2.5503229340781832</v>
      </c>
      <c r="D133" s="71">
        <f>'A2. Public Sector Net Debt'!E319</f>
        <v>36.482186798010218</v>
      </c>
      <c r="E133" s="71">
        <f>'A1. Public Sector Borrowing'!AG138</f>
        <v>6.9762345044859941</v>
      </c>
      <c r="F133" s="71">
        <v>4.7299940738720636</v>
      </c>
      <c r="G133" s="71">
        <v>3.4026582029340062</v>
      </c>
      <c r="H133" s="71">
        <f t="shared" si="9"/>
        <v>1.3273358709380574</v>
      </c>
      <c r="J133" s="72">
        <f t="shared" si="12"/>
        <v>2.5503229340781832</v>
      </c>
      <c r="K133" s="72">
        <f t="shared" si="13"/>
        <v>-0.48523814827342621</v>
      </c>
      <c r="L133" s="72">
        <f t="shared" si="14"/>
        <v>-1.2598876169348294</v>
      </c>
      <c r="M133" s="72">
        <f t="shared" si="15"/>
        <v>-2.1865776799422334</v>
      </c>
      <c r="N133" s="71">
        <f t="shared" si="10"/>
        <v>-0.42289017750501978</v>
      </c>
      <c r="O133" s="71">
        <f t="shared" si="11"/>
        <v>-1.8042706885773256</v>
      </c>
    </row>
    <row r="134" spans="1:21" x14ac:dyDescent="0.55000000000000004">
      <c r="A134">
        <f t="shared" si="16"/>
        <v>1999</v>
      </c>
      <c r="B134" s="71">
        <f>'A1. Public Sector Borrowing'!AE139</f>
        <v>2.9086084996089139</v>
      </c>
      <c r="C134" s="71">
        <f>'A1. Public Sector Borrowing'!AF139</f>
        <v>2.1794434305170007</v>
      </c>
      <c r="D134" s="71">
        <f>'A2. Public Sector Net Debt'!E320</f>
        <v>35.301577381408833</v>
      </c>
      <c r="E134" s="71">
        <f>'A1. Public Sector Borrowing'!AG139</f>
        <v>6.2417129915585754</v>
      </c>
      <c r="F134" s="71">
        <v>4.4814176450499303</v>
      </c>
      <c r="G134" s="71">
        <v>3.0583232674150338</v>
      </c>
      <c r="H134" s="71">
        <f t="shared" ref="H134:H159" si="24">F134-G134</f>
        <v>1.4230943776348965</v>
      </c>
      <c r="J134" s="72">
        <f t="shared" si="12"/>
        <v>2.1794434305170012</v>
      </c>
      <c r="K134" s="72">
        <f t="shared" si="13"/>
        <v>-0.49690745097326039</v>
      </c>
      <c r="L134" s="72">
        <f t="shared" si="14"/>
        <v>-1.0826327965866855</v>
      </c>
      <c r="M134" s="72">
        <f t="shared" si="15"/>
        <v>-2.9086084996089139</v>
      </c>
      <c r="N134" s="71">
        <f t="shared" ref="N134:N158" si="25">O134-SUM(J134:M134)</f>
        <v>1.1280959000504733</v>
      </c>
      <c r="O134" s="71">
        <f t="shared" ref="O134:O158" si="26">D134-D133</f>
        <v>-1.180609416601385</v>
      </c>
    </row>
    <row r="135" spans="1:21" x14ac:dyDescent="0.55000000000000004">
      <c r="A135">
        <f t="shared" si="16"/>
        <v>2000</v>
      </c>
      <c r="B135" s="71">
        <f>'A1. Public Sector Borrowing'!AE140</f>
        <v>3.4279292701716644</v>
      </c>
      <c r="C135" s="71">
        <f>'A1. Public Sector Borrowing'!AF140</f>
        <v>1.941854295972208</v>
      </c>
      <c r="D135" s="71">
        <f>'A2. Public Sector Net Debt'!E321</f>
        <v>30.281026062182946</v>
      </c>
      <c r="E135" s="71">
        <f>'A1. Public Sector Borrowing'!AG140</f>
        <v>5.803960541214229</v>
      </c>
      <c r="F135" s="71">
        <v>5.5120163182675697</v>
      </c>
      <c r="G135" s="71">
        <v>4.3416341996622094</v>
      </c>
      <c r="H135" s="71">
        <f t="shared" si="24"/>
        <v>1.1703821186053602</v>
      </c>
      <c r="J135" s="72">
        <f t="shared" ref="J135:J158" si="27">((E135/100)/(1+F135/100))*D134</f>
        <v>1.9418542959722078</v>
      </c>
      <c r="K135" s="72">
        <f t="shared" ref="K135:K158" si="28">-((H135/100)/(1+F135/100))*D134</f>
        <v>-0.39157942732453627</v>
      </c>
      <c r="L135" s="72">
        <f t="shared" ref="L135:L158" si="29">-(G135/100)/(1+G135/100)*D134</f>
        <v>-1.4688914625188292</v>
      </c>
      <c r="M135" s="72">
        <f t="shared" ref="M135:M158" si="30">-B135</f>
        <v>-3.4279292701716644</v>
      </c>
      <c r="N135" s="71">
        <f t="shared" si="25"/>
        <v>-1.6740054551830656</v>
      </c>
      <c r="O135" s="71">
        <f t="shared" si="26"/>
        <v>-5.0205513192258877</v>
      </c>
    </row>
    <row r="136" spans="1:21" x14ac:dyDescent="0.55000000000000004">
      <c r="A136">
        <f t="shared" ref="A136:A160" si="31">A135+1</f>
        <v>2001</v>
      </c>
      <c r="B136" s="71">
        <f>'A1. Public Sector Borrowing'!AE141</f>
        <v>2.0048249115505592</v>
      </c>
      <c r="C136" s="71">
        <f>'A1. Public Sector Borrowing'!AF141</f>
        <v>1.7443843875285199</v>
      </c>
      <c r="D136" s="71">
        <f>'A2. Public Sector Net Debt'!E322</f>
        <v>29.276394142051331</v>
      </c>
      <c r="E136" s="71">
        <f>'A1. Public Sector Borrowing'!AG141</f>
        <v>5.998157920790594</v>
      </c>
      <c r="F136" s="71">
        <v>4.1229087024143496</v>
      </c>
      <c r="G136" s="71">
        <v>2.5727804063456716</v>
      </c>
      <c r="H136" s="71">
        <f t="shared" si="24"/>
        <v>1.550128296068678</v>
      </c>
      <c r="J136" s="72">
        <f t="shared" si="27"/>
        <v>1.7443843875285201</v>
      </c>
      <c r="K136" s="72">
        <f t="shared" si="28"/>
        <v>-0.45080833716561813</v>
      </c>
      <c r="L136" s="72">
        <f t="shared" si="29"/>
        <v>-0.75952343524469013</v>
      </c>
      <c r="M136" s="72">
        <f t="shared" si="30"/>
        <v>-2.0048249115505592</v>
      </c>
      <c r="N136" s="71">
        <f t="shared" si="25"/>
        <v>0.46614037630073213</v>
      </c>
      <c r="O136" s="71">
        <f t="shared" si="26"/>
        <v>-1.0046319201316152</v>
      </c>
    </row>
    <row r="137" spans="1:21" x14ac:dyDescent="0.55000000000000004">
      <c r="A137">
        <f t="shared" si="31"/>
        <v>2002</v>
      </c>
      <c r="B137" s="71">
        <f>'A1. Public Sector Borrowing'!AE142</f>
        <v>-0.55579849241127743</v>
      </c>
      <c r="C137" s="71">
        <f>'A1. Public Sector Borrowing'!AF142</f>
        <v>1.6639542603523974</v>
      </c>
      <c r="D137" s="71">
        <f>'A2. Public Sector Net Debt'!E323</f>
        <v>30.94426151905385</v>
      </c>
      <c r="E137" s="71">
        <f>'A1. Public Sector Borrowing'!AG142</f>
        <v>5.9082632239298816</v>
      </c>
      <c r="F137" s="71">
        <v>3.9527629816731888</v>
      </c>
      <c r="G137" s="71">
        <v>1.7956607623513037</v>
      </c>
      <c r="H137" s="71">
        <f t="shared" si="24"/>
        <v>2.1571022193218852</v>
      </c>
      <c r="J137" s="72">
        <f t="shared" si="27"/>
        <v>1.6639542603523971</v>
      </c>
      <c r="K137" s="72">
        <f t="shared" si="28"/>
        <v>-0.60750838136639862</v>
      </c>
      <c r="L137" s="72">
        <f t="shared" si="29"/>
        <v>-0.51643136682164059</v>
      </c>
      <c r="M137" s="72">
        <f t="shared" si="30"/>
        <v>0.55579849241127743</v>
      </c>
      <c r="N137" s="71">
        <f t="shared" si="25"/>
        <v>0.57205437242688384</v>
      </c>
      <c r="O137" s="71">
        <f t="shared" si="26"/>
        <v>1.6678673770025192</v>
      </c>
    </row>
    <row r="138" spans="1:21" x14ac:dyDescent="0.55000000000000004">
      <c r="A138">
        <f t="shared" si="31"/>
        <v>2003</v>
      </c>
      <c r="B138" s="71">
        <f>'A1. Public Sector Borrowing'!AE143</f>
        <v>-1.9690320693869832</v>
      </c>
      <c r="C138" s="71">
        <f>'A1. Public Sector Borrowing'!AF143</f>
        <v>1.7500123178742686</v>
      </c>
      <c r="D138" s="71">
        <f>'A2. Public Sector Net Debt'!E324</f>
        <v>32.15680415533555</v>
      </c>
      <c r="E138" s="71">
        <f>'A1. Public Sector Borrowing'!AG143</f>
        <v>5.9728980530647009</v>
      </c>
      <c r="F138" s="71">
        <v>5.6146391044778596</v>
      </c>
      <c r="G138" s="71">
        <v>3.1523465342153685</v>
      </c>
      <c r="H138" s="71">
        <f t="shared" si="24"/>
        <v>2.4622925702624912</v>
      </c>
      <c r="J138" s="72">
        <f t="shared" si="27"/>
        <v>1.7500123178742688</v>
      </c>
      <c r="K138" s="72">
        <f t="shared" si="28"/>
        <v>-0.72143242524601237</v>
      </c>
      <c r="L138" s="72">
        <f t="shared" si="29"/>
        <v>-0.9456598791098495</v>
      </c>
      <c r="M138" s="72">
        <f t="shared" si="30"/>
        <v>1.9690320693869832</v>
      </c>
      <c r="N138" s="71">
        <f t="shared" si="25"/>
        <v>-0.83940944662368988</v>
      </c>
      <c r="O138" s="71">
        <f t="shared" si="26"/>
        <v>1.2125426362817002</v>
      </c>
    </row>
    <row r="139" spans="1:21" x14ac:dyDescent="0.55000000000000004">
      <c r="A139">
        <f t="shared" si="31"/>
        <v>2004</v>
      </c>
      <c r="B139" s="71">
        <f>'A1. Public Sector Borrowing'!AE144</f>
        <v>-1.9579068179704635</v>
      </c>
      <c r="C139" s="71">
        <f>'A1. Public Sector Borrowing'!AF144</f>
        <v>1.7503668807087658</v>
      </c>
      <c r="D139" s="71">
        <f>'A2. Public Sector Net Debt'!E325</f>
        <v>35.066083891498572</v>
      </c>
      <c r="E139" s="71">
        <f>'A1. Public Sector Borrowing'!AG144</f>
        <v>5.7213819691577701</v>
      </c>
      <c r="F139" s="71">
        <v>5.1101694780559086</v>
      </c>
      <c r="G139" s="71">
        <v>2.4579044012194657</v>
      </c>
      <c r="H139" s="71">
        <f t="shared" si="24"/>
        <v>2.6522650768364429</v>
      </c>
      <c r="J139" s="72">
        <f t="shared" si="27"/>
        <v>1.750366880708766</v>
      </c>
      <c r="K139" s="72">
        <f t="shared" si="28"/>
        <v>-0.81141881006738681</v>
      </c>
      <c r="L139" s="72">
        <f t="shared" si="29"/>
        <v>-0.77142267279879018</v>
      </c>
      <c r="M139" s="72">
        <f t="shared" si="30"/>
        <v>1.9579068179704635</v>
      </c>
      <c r="N139" s="71">
        <f t="shared" si="25"/>
        <v>0.78384752034996907</v>
      </c>
      <c r="O139" s="71">
        <f t="shared" si="26"/>
        <v>2.9092797361630218</v>
      </c>
    </row>
    <row r="140" spans="1:21" x14ac:dyDescent="0.55000000000000004">
      <c r="A140">
        <f t="shared" si="31"/>
        <v>2005</v>
      </c>
      <c r="B140" s="71">
        <f>'A1. Public Sector Borrowing'!AE145</f>
        <v>-1.6796437387980259</v>
      </c>
      <c r="C140" s="71">
        <f>'A1. Public Sector Borrowing'!AF145</f>
        <v>1.8232005885258902</v>
      </c>
      <c r="D140" s="71">
        <f>'A2. Public Sector Net Debt'!E326</f>
        <v>35.998524395727898</v>
      </c>
      <c r="E140" s="71">
        <f>'A1. Public Sector Borrowing'!AG145</f>
        <v>5.4985262949091949</v>
      </c>
      <c r="F140" s="71">
        <v>5.7545645555053966</v>
      </c>
      <c r="G140" s="71">
        <v>2.7326607818411048</v>
      </c>
      <c r="H140" s="71">
        <f t="shared" si="24"/>
        <v>3.0219037736642917</v>
      </c>
      <c r="J140" s="72">
        <f t="shared" si="27"/>
        <v>1.8232005885258897</v>
      </c>
      <c r="K140" s="72">
        <f t="shared" si="28"/>
        <v>-1.0020024354006167</v>
      </c>
      <c r="L140" s="72">
        <f t="shared" si="29"/>
        <v>-0.93274827590161991</v>
      </c>
      <c r="M140" s="72">
        <f t="shared" si="30"/>
        <v>1.6796437387980259</v>
      </c>
      <c r="N140" s="71">
        <f t="shared" si="25"/>
        <v>-0.63565311179235251</v>
      </c>
      <c r="O140" s="71">
        <f t="shared" si="26"/>
        <v>0.93244050422932645</v>
      </c>
    </row>
    <row r="141" spans="1:21" x14ac:dyDescent="0.55000000000000004">
      <c r="A141">
        <f t="shared" si="31"/>
        <v>2006</v>
      </c>
      <c r="B141" s="71">
        <f>'A1. Public Sector Borrowing'!AE146</f>
        <v>-1.1721164806886779</v>
      </c>
      <c r="C141" s="71">
        <f>'A1. Public Sector Borrowing'!AF146</f>
        <v>1.8352787088376796</v>
      </c>
      <c r="D141" s="71">
        <f>'A2. Public Sector Net Debt'!E327</f>
        <v>36.615630846486297</v>
      </c>
      <c r="E141" s="71">
        <f>'A1. Public Sector Borrowing'!AG146</f>
        <v>5.3653314903411724</v>
      </c>
      <c r="F141" s="71">
        <v>5.2396105377019069</v>
      </c>
      <c r="G141" s="71">
        <v>2.3806940233468765</v>
      </c>
      <c r="H141" s="71">
        <f t="shared" si="24"/>
        <v>2.8589165143550304</v>
      </c>
      <c r="J141" s="72">
        <f t="shared" si="27"/>
        <v>1.8352787088376796</v>
      </c>
      <c r="K141" s="72">
        <f t="shared" si="28"/>
        <v>-0.97792813334755913</v>
      </c>
      <c r="L141" s="72">
        <f t="shared" si="29"/>
        <v>-0.83708625630797906</v>
      </c>
      <c r="M141" s="72">
        <f t="shared" si="30"/>
        <v>1.1721164806886779</v>
      </c>
      <c r="N141" s="71">
        <f t="shared" si="25"/>
        <v>-0.57527434911242015</v>
      </c>
      <c r="O141" s="71">
        <f t="shared" si="26"/>
        <v>0.61710645075839921</v>
      </c>
    </row>
    <row r="142" spans="1:21" x14ac:dyDescent="0.55000000000000004">
      <c r="A142">
        <f t="shared" si="31"/>
        <v>2007</v>
      </c>
      <c r="B142" s="71">
        <f>'A1. Public Sector Borrowing'!AE147</f>
        <v>-0.86259749054308554</v>
      </c>
      <c r="C142" s="71">
        <f>'A1. Public Sector Borrowing'!AF147</f>
        <v>1.8852325821536062</v>
      </c>
      <c r="D142" s="71">
        <f>'A2. Public Sector Net Debt'!E328</f>
        <v>37.206994264671891</v>
      </c>
      <c r="E142" s="71">
        <f>'A1. Public Sector Borrowing'!AG147</f>
        <v>5.4026374963821624</v>
      </c>
      <c r="F142" s="71">
        <v>4.9318699653133962</v>
      </c>
      <c r="G142" s="71">
        <v>2.6248799853440659</v>
      </c>
      <c r="H142" s="71">
        <f t="shared" si="24"/>
        <v>2.3069899799693303</v>
      </c>
      <c r="J142" s="72">
        <f t="shared" si="27"/>
        <v>1.8852325821536058</v>
      </c>
      <c r="K142" s="72">
        <f t="shared" si="28"/>
        <v>-0.8050165645673053</v>
      </c>
      <c r="L142" s="72">
        <f t="shared" si="29"/>
        <v>-0.93653348557790717</v>
      </c>
      <c r="M142" s="72">
        <f t="shared" si="30"/>
        <v>0.86259749054308554</v>
      </c>
      <c r="N142" s="71">
        <f t="shared" si="25"/>
        <v>-0.41491660436588473</v>
      </c>
      <c r="O142" s="71">
        <f t="shared" si="26"/>
        <v>0.59136341818559401</v>
      </c>
      <c r="P142" s="70"/>
      <c r="Q142" s="70"/>
      <c r="R142" s="70"/>
      <c r="S142" s="70"/>
      <c r="T142" s="70"/>
      <c r="U142" s="70"/>
    </row>
    <row r="143" spans="1:21" x14ac:dyDescent="0.55000000000000004">
      <c r="A143">
        <f t="shared" si="31"/>
        <v>2008</v>
      </c>
      <c r="B143" s="71">
        <f>'A1. Public Sector Borrowing'!AE148</f>
        <v>-3.6561244979919678</v>
      </c>
      <c r="C143" s="71">
        <f>'A1. Public Sector Borrowing'!AF148</f>
        <v>1.9071912650602414</v>
      </c>
      <c r="D143" s="71">
        <f>'A2. Public Sector Net Debt'!E329</f>
        <v>47.054154116465867</v>
      </c>
      <c r="E143" s="71">
        <f>'A1. Public Sector Borrowing'!AG148</f>
        <v>5.2883787212051931</v>
      </c>
      <c r="F143" s="71">
        <v>3.1698709793951565</v>
      </c>
      <c r="G143" s="71">
        <v>-0.2487972540708796</v>
      </c>
      <c r="H143" s="71">
        <f t="shared" si="24"/>
        <v>3.4186682334660361</v>
      </c>
      <c r="J143" s="72">
        <f t="shared" si="27"/>
        <v>1.9071912650602409</v>
      </c>
      <c r="K143" s="72">
        <f t="shared" si="28"/>
        <v>-1.2329022819151392</v>
      </c>
      <c r="L143" s="72">
        <f t="shared" si="29"/>
        <v>9.2800866059322917E-2</v>
      </c>
      <c r="M143" s="72">
        <f t="shared" si="30"/>
        <v>3.6561244979919678</v>
      </c>
      <c r="N143" s="71">
        <f t="shared" si="25"/>
        <v>5.4239455045975831</v>
      </c>
      <c r="O143" s="71">
        <f t="shared" si="26"/>
        <v>9.8471598517939753</v>
      </c>
    </row>
    <row r="144" spans="1:21" x14ac:dyDescent="0.55000000000000004">
      <c r="A144">
        <f t="shared" si="31"/>
        <v>2009</v>
      </c>
      <c r="B144" s="71">
        <f>'A1. Public Sector Borrowing'!AE149</f>
        <v>-8.6245369001331351</v>
      </c>
      <c r="C144" s="71">
        <f>'A1. Public Sector Borrowing'!AF149</f>
        <v>1.8199873192312506</v>
      </c>
      <c r="D144" s="71">
        <f>'A2. Public Sector Net Debt'!E330</f>
        <v>61.890286815228805</v>
      </c>
      <c r="E144" s="71">
        <f>'A1. Public Sector Borrowing'!AG149</f>
        <v>3.7591267645078048</v>
      </c>
      <c r="F144" s="71">
        <v>-2.811119477911646</v>
      </c>
      <c r="G144" s="71">
        <v>-4.6205537318739971</v>
      </c>
      <c r="H144" s="71">
        <f t="shared" si="24"/>
        <v>1.8094342539623511</v>
      </c>
      <c r="J144" s="72">
        <f t="shared" si="27"/>
        <v>1.8199873192312512</v>
      </c>
      <c r="K144" s="72">
        <f t="shared" si="28"/>
        <v>-0.87604052842451063</v>
      </c>
      <c r="L144" s="72">
        <f t="shared" si="29"/>
        <v>2.2794874148442918</v>
      </c>
      <c r="M144" s="72">
        <f t="shared" si="30"/>
        <v>8.6245369001331351</v>
      </c>
      <c r="N144" s="71">
        <f t="shared" si="25"/>
        <v>2.9881615929787699</v>
      </c>
      <c r="O144" s="71">
        <f t="shared" si="26"/>
        <v>14.836132698762938</v>
      </c>
    </row>
    <row r="145" spans="1:15" x14ac:dyDescent="0.55000000000000004">
      <c r="A145">
        <f t="shared" si="31"/>
        <v>2010</v>
      </c>
      <c r="B145" s="71">
        <f>'A1. Public Sector Borrowing'!AE150</f>
        <v>-6.6689751596621312</v>
      </c>
      <c r="C145" s="71">
        <f>'A1. Public Sector Borrowing'!AF150</f>
        <v>2.5294161895815686</v>
      </c>
      <c r="D145" s="71">
        <f>'A2. Public Sector Net Debt'!E331</f>
        <v>71.645758641462237</v>
      </c>
      <c r="E145" s="71">
        <f>'A1. Public Sector Borrowing'!AG150</f>
        <v>4.2446049169690303</v>
      </c>
      <c r="F145" s="71">
        <v>3.8578849975658613</v>
      </c>
      <c r="G145" s="71">
        <v>2.2333150944378559</v>
      </c>
      <c r="H145" s="71">
        <f t="shared" si="24"/>
        <v>1.6245699031280054</v>
      </c>
      <c r="J145" s="72">
        <f t="shared" si="27"/>
        <v>2.5294161895815681</v>
      </c>
      <c r="K145" s="72">
        <f t="shared" si="28"/>
        <v>-0.9681026843396362</v>
      </c>
      <c r="L145" s="72">
        <f t="shared" si="29"/>
        <v>-1.3520104636718251</v>
      </c>
      <c r="M145" s="72">
        <f t="shared" si="30"/>
        <v>6.6689751596621312</v>
      </c>
      <c r="N145" s="71">
        <f t="shared" si="25"/>
        <v>2.877193625001194</v>
      </c>
      <c r="O145" s="71">
        <f t="shared" si="26"/>
        <v>9.7554718262334319</v>
      </c>
    </row>
    <row r="146" spans="1:15" x14ac:dyDescent="0.55000000000000004">
      <c r="A146">
        <f t="shared" si="31"/>
        <v>2011</v>
      </c>
      <c r="B146" s="71">
        <f>'A1. Public Sector Borrowing'!AE151</f>
        <v>-4.5488665275263296</v>
      </c>
      <c r="C146" s="71">
        <f>'A1. Public Sector Borrowing'!AF151</f>
        <v>2.7473399936244052</v>
      </c>
      <c r="D146" s="71">
        <f>'A2. Public Sector Net Debt'!E332</f>
        <v>75.218544559993745</v>
      </c>
      <c r="E146" s="71">
        <f>'A1. Public Sector Borrowing'!AG151</f>
        <v>3.963434739600507</v>
      </c>
      <c r="F146" s="71">
        <v>3.3593546498001672</v>
      </c>
      <c r="G146" s="71">
        <v>1.138362389744259</v>
      </c>
      <c r="H146" s="71">
        <f t="shared" si="24"/>
        <v>2.2209922600559082</v>
      </c>
      <c r="J146" s="72">
        <f t="shared" si="27"/>
        <v>2.7473399936244056</v>
      </c>
      <c r="K146" s="72">
        <f t="shared" si="28"/>
        <v>-1.5395285308007576</v>
      </c>
      <c r="L146" s="72">
        <f t="shared" si="29"/>
        <v>-0.80640851893411392</v>
      </c>
      <c r="M146" s="72">
        <f t="shared" si="30"/>
        <v>4.5488665275263296</v>
      </c>
      <c r="N146" s="71">
        <f t="shared" si="25"/>
        <v>-1.377483552884355</v>
      </c>
      <c r="O146" s="71">
        <f t="shared" si="26"/>
        <v>3.5727859185315083</v>
      </c>
    </row>
    <row r="147" spans="1:15" x14ac:dyDescent="0.55000000000000004">
      <c r="A147">
        <f t="shared" si="31"/>
        <v>2012</v>
      </c>
      <c r="B147" s="71">
        <f>'A1. Public Sector Borrowing'!AE152</f>
        <v>-5.3555579545023528</v>
      </c>
      <c r="C147" s="71">
        <f>'A1. Public Sector Borrowing'!AF152</f>
        <v>2.2511911257122685</v>
      </c>
      <c r="D147" s="71">
        <f>'A2. Public Sector Net Debt'!E333</f>
        <v>79.026851022486241</v>
      </c>
      <c r="E147" s="71">
        <f>'A1. Public Sector Borrowing'!AG152</f>
        <v>3.0848984787809779</v>
      </c>
      <c r="F147" s="71">
        <v>3.075021502595348</v>
      </c>
      <c r="G147" s="71">
        <v>1.5089983635020587</v>
      </c>
      <c r="H147" s="71">
        <f t="shared" si="24"/>
        <v>1.5660231390932893</v>
      </c>
      <c r="J147" s="72">
        <f t="shared" si="27"/>
        <v>2.2511911257122685</v>
      </c>
      <c r="K147" s="72">
        <f t="shared" si="28"/>
        <v>-1.1427985127017792</v>
      </c>
      <c r="L147" s="72">
        <f t="shared" si="29"/>
        <v>-1.1181733883293667</v>
      </c>
      <c r="M147" s="72">
        <f t="shared" si="30"/>
        <v>5.3555579545023528</v>
      </c>
      <c r="N147" s="71">
        <f t="shared" si="25"/>
        <v>-1.5374707166909793</v>
      </c>
      <c r="O147" s="71">
        <f t="shared" si="26"/>
        <v>3.8083064624924958</v>
      </c>
    </row>
    <row r="148" spans="1:15" x14ac:dyDescent="0.55000000000000004">
      <c r="A148">
        <f t="shared" si="31"/>
        <v>2013</v>
      </c>
      <c r="B148" s="71">
        <f>'A1. Public Sector Borrowing'!AE153</f>
        <v>-3.7156982778897709</v>
      </c>
      <c r="C148" s="71">
        <f>'A1. Public Sector Borrowing'!AF153</f>
        <v>2.1525114785829484</v>
      </c>
      <c r="D148" s="71">
        <f>'A2. Public Sector Net Debt'!E334</f>
        <v>81.542651938602006</v>
      </c>
      <c r="E148" s="71">
        <f>'A1. Public Sector Borrowing'!AG153</f>
        <v>2.831288604033833</v>
      </c>
      <c r="F148" s="71">
        <v>3.9473307988784541</v>
      </c>
      <c r="G148" s="71">
        <v>1.7999214739682401</v>
      </c>
      <c r="H148" s="71">
        <f t="shared" si="24"/>
        <v>2.147409324910214</v>
      </c>
      <c r="J148" s="72">
        <f t="shared" si="27"/>
        <v>2.1525114785829484</v>
      </c>
      <c r="K148" s="72">
        <f t="shared" si="28"/>
        <v>-1.6325863829281537</v>
      </c>
      <c r="L148" s="72">
        <f t="shared" si="29"/>
        <v>-1.3972714724719646</v>
      </c>
      <c r="M148" s="72">
        <f t="shared" si="30"/>
        <v>3.7156982778897709</v>
      </c>
      <c r="N148" s="71">
        <f t="shared" si="25"/>
        <v>-0.32255098495683576</v>
      </c>
      <c r="O148" s="71">
        <f t="shared" si="26"/>
        <v>2.5158009161157651</v>
      </c>
    </row>
    <row r="149" spans="1:15" x14ac:dyDescent="0.55000000000000004">
      <c r="A149">
        <f t="shared" si="31"/>
        <v>2014</v>
      </c>
      <c r="B149" s="71">
        <f>'A1. Public Sector Borrowing'!AE154</f>
        <v>-3.6328317532109824</v>
      </c>
      <c r="C149" s="71">
        <f>'A1. Public Sector Borrowing'!AF154</f>
        <v>2.000468184400225</v>
      </c>
      <c r="D149" s="71">
        <f>'A2. Public Sector Net Debt'!E335</f>
        <v>83.261924474124754</v>
      </c>
      <c r="E149" s="71">
        <f>'A1. Public Sector Borrowing'!AG154</f>
        <v>2.5650416606715414</v>
      </c>
      <c r="F149" s="71">
        <v>4.5556740043146817</v>
      </c>
      <c r="G149" s="71">
        <v>3.1946373267908825</v>
      </c>
      <c r="H149" s="71">
        <f t="shared" si="24"/>
        <v>1.3610366775237992</v>
      </c>
      <c r="J149" s="72">
        <f t="shared" si="27"/>
        <v>2.0004681844002246</v>
      </c>
      <c r="K149" s="72">
        <f t="shared" si="28"/>
        <v>-1.0614683624574459</v>
      </c>
      <c r="L149" s="72">
        <f t="shared" si="29"/>
        <v>-2.5243482254183509</v>
      </c>
      <c r="M149" s="72">
        <f t="shared" si="30"/>
        <v>3.6328317532109824</v>
      </c>
      <c r="N149" s="71">
        <f t="shared" si="25"/>
        <v>-0.32821081421266207</v>
      </c>
      <c r="O149" s="71">
        <f t="shared" si="26"/>
        <v>1.7192725355227481</v>
      </c>
    </row>
    <row r="150" spans="1:15" x14ac:dyDescent="0.55000000000000004">
      <c r="A150">
        <f t="shared" si="31"/>
        <v>2015</v>
      </c>
      <c r="B150" s="71">
        <f>'A1. Public Sector Borrowing'!AE155</f>
        <v>-2.8550169036411575</v>
      </c>
      <c r="C150" s="71">
        <f>'A1. Public Sector Borrowing'!AF155</f>
        <v>1.6699618200517516</v>
      </c>
      <c r="D150" s="71">
        <f>'A2. Public Sector Net Debt'!E336</f>
        <v>83.63605435255063</v>
      </c>
      <c r="E150" s="71">
        <f>'A1. Public Sector Borrowing'!AG155</f>
        <v>2.0637556302856979</v>
      </c>
      <c r="F150" s="71">
        <v>2.8959245407014436</v>
      </c>
      <c r="G150" s="71">
        <v>2.2228884453011233</v>
      </c>
      <c r="H150" s="71">
        <f t="shared" si="24"/>
        <v>0.67303609540032028</v>
      </c>
      <c r="J150" s="72">
        <f t="shared" si="27"/>
        <v>1.6699618200517516</v>
      </c>
      <c r="K150" s="72">
        <f t="shared" si="28"/>
        <v>-0.54461127390341713</v>
      </c>
      <c r="L150" s="72">
        <f t="shared" si="29"/>
        <v>-1.810572687408486</v>
      </c>
      <c r="M150" s="72">
        <f t="shared" si="30"/>
        <v>2.8550169036411575</v>
      </c>
      <c r="N150" s="71">
        <f t="shared" si="25"/>
        <v>-1.7956648839551299</v>
      </c>
      <c r="O150" s="71">
        <f t="shared" si="26"/>
        <v>0.37412987842587597</v>
      </c>
    </row>
    <row r="151" spans="1:15" x14ac:dyDescent="0.55000000000000004">
      <c r="A151">
        <f t="shared" si="31"/>
        <v>2016</v>
      </c>
      <c r="B151" s="71">
        <f>'A1. Public Sector Borrowing'!AE156</f>
        <v>-1.5398828606503669</v>
      </c>
      <c r="C151" s="71">
        <f>'A1. Public Sector Borrowing'!AF156</f>
        <v>1.8974767089516456</v>
      </c>
      <c r="D151" s="71">
        <f>'A2. Public Sector Net Debt'!E337</f>
        <v>84.886563619520544</v>
      </c>
      <c r="E151" s="71">
        <f>'A1. Public Sector Borrowing'!AG156</f>
        <v>2.3577466054088858</v>
      </c>
      <c r="F151" s="71">
        <v>3.9236067084417954</v>
      </c>
      <c r="G151" s="71">
        <v>1.9217100770592737</v>
      </c>
      <c r="H151" s="71">
        <f t="shared" si="24"/>
        <v>2.0018966313825217</v>
      </c>
      <c r="J151" s="72">
        <f t="shared" si="27"/>
        <v>1.897476708951646</v>
      </c>
      <c r="K151" s="72">
        <f t="shared" si="28"/>
        <v>-1.6110943487577793</v>
      </c>
      <c r="L151" s="72">
        <f t="shared" si="29"/>
        <v>-1.5769383022837427</v>
      </c>
      <c r="M151" s="72">
        <f t="shared" si="30"/>
        <v>1.5398828606503669</v>
      </c>
      <c r="N151" s="71">
        <f t="shared" si="25"/>
        <v>1.0011823484094229</v>
      </c>
      <c r="O151" s="71">
        <f t="shared" si="26"/>
        <v>1.2505092669699138</v>
      </c>
    </row>
    <row r="152" spans="1:15" x14ac:dyDescent="0.55000000000000004">
      <c r="A152">
        <f t="shared" si="31"/>
        <v>2017</v>
      </c>
      <c r="B152" s="71">
        <f>'A1. Public Sector Borrowing'!AE157</f>
        <v>-0.62391895824309651</v>
      </c>
      <c r="C152" s="71">
        <f>'A1. Public Sector Borrowing'!AF157</f>
        <v>2.0101014078392994</v>
      </c>
      <c r="D152" s="71">
        <f>'A2. Public Sector Net Debt'!E338</f>
        <v>83.773065025291942</v>
      </c>
      <c r="E152" s="71">
        <f>'A1. Public Sector Borrowing'!AG157</f>
        <v>2.4759868901640147</v>
      </c>
      <c r="F152" s="71">
        <v>4.5609031730052294</v>
      </c>
      <c r="G152" s="71">
        <v>2.6565048688978408</v>
      </c>
      <c r="H152" s="71">
        <f t="shared" si="24"/>
        <v>1.9043983041073886</v>
      </c>
      <c r="J152" s="72">
        <f t="shared" si="27"/>
        <v>2.0101014078392994</v>
      </c>
      <c r="K152" s="72">
        <f t="shared" si="28"/>
        <v>-1.5460638048529647</v>
      </c>
      <c r="L152" s="72">
        <f t="shared" si="29"/>
        <v>-2.1966612816913034</v>
      </c>
      <c r="M152" s="72">
        <f t="shared" si="30"/>
        <v>0.62391895824309651</v>
      </c>
      <c r="N152" s="71">
        <f t="shared" si="25"/>
        <v>-4.7938737667299058E-3</v>
      </c>
      <c r="O152" s="71">
        <f t="shared" si="26"/>
        <v>-1.1134985942286022</v>
      </c>
    </row>
    <row r="153" spans="1:15" x14ac:dyDescent="0.55000000000000004">
      <c r="A153">
        <f t="shared" si="31"/>
        <v>2018</v>
      </c>
      <c r="B153" s="71">
        <f>'A1. Public Sector Borrowing'!AE158</f>
        <v>-0.66166303644838276</v>
      </c>
      <c r="C153" s="71">
        <f>'A1. Public Sector Borrowing'!AF158</f>
        <v>1.7502174414023295</v>
      </c>
      <c r="D153" s="71">
        <f>'A2. Public Sector Net Debt'!E339</f>
        <v>83.563892461287992</v>
      </c>
      <c r="E153" s="71">
        <f>'A1. Public Sector Borrowing'!AG158</f>
        <v>2.1592849539625774</v>
      </c>
      <c r="F153" s="71">
        <v>3.3528260988570366</v>
      </c>
      <c r="G153" s="71">
        <v>1.4051902658774225</v>
      </c>
      <c r="H153" s="71">
        <f t="shared" si="24"/>
        <v>1.9476358329796142</v>
      </c>
      <c r="J153" s="72">
        <f t="shared" si="27"/>
        <v>1.7502174414023299</v>
      </c>
      <c r="K153" s="72">
        <f t="shared" si="28"/>
        <v>-1.5786643620729615</v>
      </c>
      <c r="L153" s="72">
        <f t="shared" si="29"/>
        <v>-1.1608586819630284</v>
      </c>
      <c r="M153" s="72">
        <f t="shared" si="30"/>
        <v>0.66166303644838276</v>
      </c>
      <c r="N153" s="71">
        <f t="shared" si="25"/>
        <v>0.11847000218132731</v>
      </c>
      <c r="O153" s="71">
        <f t="shared" si="26"/>
        <v>-0.2091725640039499</v>
      </c>
    </row>
    <row r="154" spans="1:15" x14ac:dyDescent="0.55000000000000004">
      <c r="A154">
        <f t="shared" si="31"/>
        <v>2019</v>
      </c>
      <c r="B154" s="71">
        <f>'A1. Public Sector Borrowing'!AE159</f>
        <v>-0.96959561237841441</v>
      </c>
      <c r="C154" s="71">
        <f>'A1. Public Sector Borrowing'!AF159</f>
        <v>1.345571307132168</v>
      </c>
      <c r="D154" s="71">
        <f>'A2. Public Sector Net Debt'!E340</f>
        <v>82.248700826931653</v>
      </c>
      <c r="E154" s="71">
        <f>'A1. Public Sector Borrowing'!AG159</f>
        <v>1.671291691246666</v>
      </c>
      <c r="F154" s="71">
        <v>3.7920758405875716</v>
      </c>
      <c r="G154" s="71">
        <v>1.6244751907221229</v>
      </c>
      <c r="H154" s="71">
        <f t="shared" si="24"/>
        <v>2.1676006498654488</v>
      </c>
      <c r="J154" s="72">
        <f t="shared" si="27"/>
        <v>1.345571307132168</v>
      </c>
      <c r="K154" s="72">
        <f t="shared" si="28"/>
        <v>-1.7451539160135265</v>
      </c>
      <c r="L154" s="72">
        <f t="shared" si="29"/>
        <v>-1.3357753620746564</v>
      </c>
      <c r="M154" s="72">
        <f t="shared" si="30"/>
        <v>0.96959561237841441</v>
      </c>
      <c r="N154" s="71">
        <f t="shared" si="25"/>
        <v>-0.54942927577873801</v>
      </c>
      <c r="O154" s="71">
        <f t="shared" si="26"/>
        <v>-1.3151916343563386</v>
      </c>
    </row>
    <row r="155" spans="1:15" x14ac:dyDescent="0.55000000000000004">
      <c r="A155">
        <f t="shared" si="31"/>
        <v>2020</v>
      </c>
      <c r="B155" s="71">
        <f>'A1. Public Sector Borrowing'!AE160</f>
        <v>-11.91179784415014</v>
      </c>
      <c r="C155" s="71">
        <f>'A1. Public Sector Borrowing'!AF160</f>
        <v>1.0724578152647553</v>
      </c>
      <c r="D155" s="71">
        <f>'A2. Public Sector Net Debt'!E341</f>
        <v>102.32590090925254</v>
      </c>
      <c r="E155" s="71">
        <f>'A1. Public Sector Borrowing'!AG160</f>
        <v>1.2277868759221735</v>
      </c>
      <c r="F155" s="71">
        <v>-5.8388367359454492</v>
      </c>
      <c r="G155" s="71">
        <v>-10.296918858075898</v>
      </c>
      <c r="H155" s="71">
        <f t="shared" si="24"/>
        <v>4.458082122130449</v>
      </c>
      <c r="J155" s="72">
        <f t="shared" si="27"/>
        <v>1.0724578152647555</v>
      </c>
      <c r="K155" s="72">
        <f t="shared" si="28"/>
        <v>-3.8940838241000626</v>
      </c>
      <c r="L155" s="72">
        <f t="shared" si="29"/>
        <v>9.4412386711347853</v>
      </c>
      <c r="M155" s="72">
        <f t="shared" si="30"/>
        <v>11.91179784415014</v>
      </c>
      <c r="N155" s="71">
        <f t="shared" si="25"/>
        <v>1.5457895758712681</v>
      </c>
      <c r="O155" s="71">
        <f t="shared" si="26"/>
        <v>20.077200082320886</v>
      </c>
    </row>
    <row r="156" spans="1:15" x14ac:dyDescent="0.55000000000000004">
      <c r="A156">
        <f t="shared" si="31"/>
        <v>2021</v>
      </c>
      <c r="B156" s="71">
        <f>'A1. Public Sector Borrowing'!AE161</f>
        <v>-5.4034742277063099</v>
      </c>
      <c r="C156" s="71">
        <f>'A1. Public Sector Borrowing'!AF161</f>
        <v>1.7376826813686881</v>
      </c>
      <c r="D156" s="71">
        <f>'A2. Public Sector Net Debt'!E342</f>
        <v>103.47037717686182</v>
      </c>
      <c r="E156" s="71">
        <f>'A1. Public Sector Borrowing'!AG161</f>
        <v>1.8450472516633674</v>
      </c>
      <c r="F156" s="71">
        <v>8.6482153910223332</v>
      </c>
      <c r="G156" s="71">
        <v>8.5759508784513798</v>
      </c>
      <c r="H156" s="71">
        <f t="shared" si="24"/>
        <v>7.2264512570953343E-2</v>
      </c>
      <c r="J156" s="72">
        <f t="shared" si="27"/>
        <v>1.7376826813686879</v>
      </c>
      <c r="K156" s="72">
        <f t="shared" si="28"/>
        <v>-6.8059390814456208E-2</v>
      </c>
      <c r="L156" s="72">
        <f t="shared" si="29"/>
        <v>-8.0822861111612454</v>
      </c>
      <c r="M156" s="72">
        <f t="shared" si="30"/>
        <v>5.4034742277063099</v>
      </c>
      <c r="N156" s="71">
        <f t="shared" si="25"/>
        <v>2.1536648605099815</v>
      </c>
      <c r="O156" s="71">
        <f t="shared" si="26"/>
        <v>1.1444762676092779</v>
      </c>
    </row>
    <row r="157" spans="1:15" x14ac:dyDescent="0.55000000000000004">
      <c r="A157">
        <f t="shared" si="31"/>
        <v>2022</v>
      </c>
      <c r="B157" s="71">
        <f>'A1. Public Sector Borrowing'!AE162</f>
        <v>-0.69006518293812447</v>
      </c>
      <c r="C157" s="71">
        <f>'A1. Public Sector Borrowing'!AF162</f>
        <v>3.6221495328582489</v>
      </c>
      <c r="D157" s="71">
        <f>'A2. Public Sector Net Debt'!E343</f>
        <v>99.003771332489976</v>
      </c>
      <c r="E157" s="71">
        <f>'A1. Public Sector Borrowing'!AG162</f>
        <v>3.869858147630663</v>
      </c>
      <c r="F157" s="71">
        <v>10.546425133455855</v>
      </c>
      <c r="G157" s="71">
        <v>4.8390851579893024</v>
      </c>
      <c r="H157" s="71">
        <f t="shared" si="24"/>
        <v>5.707339975466553</v>
      </c>
      <c r="J157" s="72">
        <f t="shared" si="27"/>
        <v>3.6221495328582494</v>
      </c>
      <c r="K157" s="72">
        <f t="shared" si="28"/>
        <v>-5.3420146262095987</v>
      </c>
      <c r="L157" s="72">
        <f t="shared" si="29"/>
        <v>-4.7759093446262382</v>
      </c>
      <c r="M157" s="72">
        <f t="shared" si="30"/>
        <v>0.69006518293812447</v>
      </c>
      <c r="N157" s="71">
        <f t="shared" si="25"/>
        <v>1.3391034106676214</v>
      </c>
      <c r="O157" s="71">
        <f t="shared" si="26"/>
        <v>-4.4666058443718413</v>
      </c>
    </row>
    <row r="158" spans="1:15" x14ac:dyDescent="0.55000000000000004">
      <c r="A158">
        <f t="shared" si="31"/>
        <v>2023</v>
      </c>
      <c r="B158" s="71">
        <f>'A1. Public Sector Borrowing'!AE163</f>
        <v>-2.0509850858572913</v>
      </c>
      <c r="C158" s="71">
        <f>'A1. Public Sector Borrowing'!AF163</f>
        <v>3.1692046097923972</v>
      </c>
      <c r="D158" s="71">
        <f>'A2. Public Sector Net Debt'!E344</f>
        <v>99.427925427442247</v>
      </c>
      <c r="E158" s="71">
        <f>'A1. Public Sector Borrowing'!AG163</f>
        <v>3.4351900382967138</v>
      </c>
      <c r="F158" s="71">
        <v>7.3129730987782011</v>
      </c>
      <c r="G158" s="71">
        <v>0.39708236292504751</v>
      </c>
      <c r="H158" s="71">
        <f t="shared" si="24"/>
        <v>6.9158907358531536</v>
      </c>
      <c r="J158" s="72">
        <f t="shared" si="27"/>
        <v>3.1692046097923963</v>
      </c>
      <c r="K158" s="72">
        <f t="shared" si="28"/>
        <v>-6.38039600619999</v>
      </c>
      <c r="L158" s="72">
        <f t="shared" si="29"/>
        <v>-0.39157165262118915</v>
      </c>
      <c r="M158" s="72">
        <f t="shared" si="30"/>
        <v>2.0509850858572913</v>
      </c>
      <c r="N158" s="71">
        <f t="shared" si="25"/>
        <v>1.9759320581237629</v>
      </c>
      <c r="O158" s="71">
        <f t="shared" si="26"/>
        <v>0.42415409495227152</v>
      </c>
    </row>
    <row r="159" spans="1:15" x14ac:dyDescent="0.55000000000000004">
      <c r="A159">
        <f t="shared" si="31"/>
        <v>2024</v>
      </c>
      <c r="B159" s="71">
        <f>'A1. Public Sector Borrowing'!AE164</f>
        <v>-2.2695983744588282</v>
      </c>
      <c r="C159" s="71">
        <f>'A1. Public Sector Borrowing'!AF164</f>
        <v>2.777492301794219</v>
      </c>
      <c r="D159" s="71">
        <f>'A2. Public Sector Net Debt'!E345</f>
        <v>98.988666739857649</v>
      </c>
      <c r="E159" s="71">
        <f>'A1. Public Sector Borrowing'!AG164</f>
        <v>2.9375202871266008</v>
      </c>
      <c r="F159" s="71">
        <v>5.1565643805199528</v>
      </c>
      <c r="G159" s="71">
        <v>1.1006678599307662</v>
      </c>
      <c r="H159" s="71">
        <f t="shared" si="24"/>
        <v>4.0558965205891866</v>
      </c>
    </row>
    <row r="160" spans="1:15" x14ac:dyDescent="0.55000000000000004">
      <c r="A160">
        <f t="shared" si="31"/>
        <v>2025</v>
      </c>
      <c r="B160" s="71"/>
      <c r="C160" s="71"/>
      <c r="D160" s="71"/>
      <c r="E160" s="71"/>
      <c r="F160" s="71"/>
      <c r="G160" s="71"/>
      <c r="H160" s="71"/>
    </row>
    <row r="161" spans="2:8" x14ac:dyDescent="0.55000000000000004">
      <c r="B161" s="71"/>
      <c r="C161" s="71"/>
      <c r="D161" s="71"/>
      <c r="E161" s="71"/>
      <c r="F161" s="71"/>
      <c r="G161" s="71"/>
      <c r="H161" s="71"/>
    </row>
    <row r="162" spans="2:8" x14ac:dyDescent="0.55000000000000004">
      <c r="B162" s="71"/>
      <c r="C162" s="71"/>
      <c r="D162" s="71"/>
      <c r="E162" s="71"/>
      <c r="F162" s="71"/>
      <c r="G162" s="71"/>
      <c r="H162" s="71"/>
    </row>
    <row r="163" spans="2:8" x14ac:dyDescent="0.55000000000000004">
      <c r="B163" s="71"/>
      <c r="C163" s="71"/>
      <c r="D163" s="71"/>
      <c r="E163" s="71"/>
      <c r="F163" s="71"/>
      <c r="G163" s="71"/>
      <c r="H163" s="71"/>
    </row>
    <row r="164" spans="2:8" x14ac:dyDescent="0.55000000000000004">
      <c r="B164" s="71"/>
      <c r="C164" s="71"/>
      <c r="D164" s="71"/>
      <c r="E164" s="71"/>
      <c r="F164" s="71"/>
      <c r="G164" s="71"/>
      <c r="H164" s="71"/>
    </row>
    <row r="165" spans="2:8" x14ac:dyDescent="0.55000000000000004">
      <c r="B165" s="71"/>
      <c r="C165" s="71"/>
      <c r="D165" s="71"/>
      <c r="E165" s="71"/>
      <c r="F165" s="71"/>
      <c r="G165" s="71"/>
      <c r="H165" s="71"/>
    </row>
    <row r="166" spans="2:8" x14ac:dyDescent="0.55000000000000004">
      <c r="B166" s="71"/>
      <c r="C166" s="71"/>
      <c r="D166" s="71"/>
      <c r="E166" s="71"/>
      <c r="F166" s="71"/>
      <c r="G166" s="71"/>
      <c r="H166" s="71"/>
    </row>
    <row r="167" spans="2:8" x14ac:dyDescent="0.55000000000000004">
      <c r="B167" s="71"/>
      <c r="C167" s="71"/>
      <c r="D167" s="71"/>
      <c r="E167" s="71"/>
      <c r="F167" s="71"/>
      <c r="G167" s="71"/>
      <c r="H167" s="71"/>
    </row>
    <row r="168" spans="2:8" x14ac:dyDescent="0.55000000000000004">
      <c r="B168" s="71"/>
      <c r="C168" s="71"/>
      <c r="D168" s="71"/>
      <c r="E168" s="71"/>
      <c r="F168" s="71"/>
      <c r="G168" s="71"/>
      <c r="H168" s="71"/>
    </row>
    <row r="169" spans="2:8" x14ac:dyDescent="0.55000000000000004">
      <c r="B169" s="71"/>
      <c r="C169" s="71"/>
      <c r="D169" s="71"/>
      <c r="E169" s="71"/>
      <c r="F169" s="71"/>
      <c r="G169" s="71"/>
      <c r="H169" s="71"/>
    </row>
    <row r="170" spans="2:8" x14ac:dyDescent="0.55000000000000004">
      <c r="B170" s="71"/>
      <c r="C170" s="71"/>
      <c r="D170" s="71"/>
      <c r="E170" s="71"/>
      <c r="F170" s="71"/>
      <c r="G170" s="71"/>
      <c r="H170" s="71"/>
    </row>
    <row r="171" spans="2:8" x14ac:dyDescent="0.55000000000000004">
      <c r="B171" s="71"/>
      <c r="C171" s="71"/>
      <c r="D171" s="71"/>
      <c r="E171" s="71"/>
      <c r="F171" s="71"/>
      <c r="G171" s="71"/>
      <c r="H171" s="71"/>
    </row>
    <row r="172" spans="2:8" x14ac:dyDescent="0.55000000000000004">
      <c r="B172" s="71"/>
      <c r="C172" s="71"/>
      <c r="D172" s="71"/>
      <c r="E172" s="71"/>
      <c r="F172" s="71"/>
      <c r="G172" s="71"/>
      <c r="H172" s="71"/>
    </row>
    <row r="173" spans="2:8" x14ac:dyDescent="0.55000000000000004">
      <c r="B173" s="71"/>
      <c r="C173" s="71"/>
      <c r="D173" s="71"/>
      <c r="E173" s="71"/>
      <c r="F173" s="71"/>
      <c r="G173" s="71"/>
      <c r="H173" s="71"/>
    </row>
    <row r="174" spans="2:8" x14ac:dyDescent="0.55000000000000004">
      <c r="B174" s="71"/>
      <c r="C174" s="71"/>
      <c r="D174" s="71"/>
      <c r="E174" s="71"/>
      <c r="F174" s="71"/>
      <c r="G174" s="71"/>
      <c r="H174" s="71"/>
    </row>
    <row r="175" spans="2:8" x14ac:dyDescent="0.55000000000000004">
      <c r="B175" s="71"/>
      <c r="C175" s="71"/>
      <c r="D175" s="71"/>
      <c r="E175" s="71"/>
      <c r="F175" s="71"/>
      <c r="G175" s="71"/>
      <c r="H175" s="71"/>
    </row>
    <row r="176" spans="2:8" x14ac:dyDescent="0.55000000000000004">
      <c r="B176" s="71"/>
      <c r="C176" s="71"/>
      <c r="D176" s="71"/>
      <c r="E176" s="71"/>
      <c r="F176" s="71"/>
      <c r="G176" s="71"/>
      <c r="H176" s="71"/>
    </row>
    <row r="177" spans="2:8" x14ac:dyDescent="0.55000000000000004">
      <c r="B177" s="71"/>
      <c r="C177" s="71"/>
      <c r="D177" s="71"/>
      <c r="E177" s="71"/>
      <c r="F177" s="71"/>
      <c r="G177" s="71"/>
      <c r="H177" s="71"/>
    </row>
    <row r="178" spans="2:8" x14ac:dyDescent="0.55000000000000004">
      <c r="B178" s="71"/>
      <c r="C178" s="71"/>
      <c r="D178" s="71"/>
      <c r="E178" s="71"/>
      <c r="F178" s="71"/>
      <c r="G178" s="71"/>
      <c r="H178" s="71"/>
    </row>
    <row r="179" spans="2:8" x14ac:dyDescent="0.55000000000000004">
      <c r="B179" s="71"/>
      <c r="C179" s="71"/>
      <c r="D179" s="71"/>
      <c r="E179" s="71"/>
      <c r="F179" s="71"/>
      <c r="G179" s="71"/>
      <c r="H179" s="71"/>
    </row>
    <row r="180" spans="2:8" x14ac:dyDescent="0.55000000000000004">
      <c r="B180" s="71"/>
      <c r="C180" s="71"/>
      <c r="D180" s="71"/>
      <c r="E180" s="71"/>
      <c r="F180" s="71"/>
      <c r="G180" s="71"/>
      <c r="H180" s="71"/>
    </row>
    <row r="181" spans="2:8" x14ac:dyDescent="0.55000000000000004">
      <c r="B181" s="71"/>
      <c r="C181" s="71"/>
      <c r="D181" s="71"/>
      <c r="E181" s="71"/>
      <c r="F181" s="71"/>
      <c r="G181" s="71"/>
      <c r="H181" s="71"/>
    </row>
    <row r="182" spans="2:8" x14ac:dyDescent="0.55000000000000004">
      <c r="B182" s="71"/>
      <c r="C182" s="71"/>
      <c r="D182" s="71"/>
      <c r="E182" s="71"/>
      <c r="F182" s="71"/>
      <c r="G182" s="71"/>
      <c r="H182" s="71"/>
    </row>
    <row r="183" spans="2:8" x14ac:dyDescent="0.55000000000000004">
      <c r="B183" s="71"/>
      <c r="C183" s="71"/>
      <c r="D183" s="71"/>
      <c r="E183" s="71"/>
      <c r="F183" s="71"/>
      <c r="G183" s="71"/>
      <c r="H183" s="71"/>
    </row>
    <row r="184" spans="2:8" x14ac:dyDescent="0.55000000000000004">
      <c r="B184" s="71"/>
      <c r="C184" s="71"/>
      <c r="D184" s="71"/>
      <c r="E184" s="71"/>
      <c r="F184" s="71"/>
      <c r="G184" s="71"/>
      <c r="H184" s="71"/>
    </row>
    <row r="185" spans="2:8" x14ac:dyDescent="0.55000000000000004">
      <c r="B185" s="71"/>
      <c r="C185" s="71"/>
      <c r="D185" s="71"/>
      <c r="E185" s="71"/>
      <c r="F185" s="71"/>
      <c r="G185" s="71"/>
      <c r="H185" s="71"/>
    </row>
    <row r="186" spans="2:8" x14ac:dyDescent="0.55000000000000004">
      <c r="B186" s="71"/>
      <c r="C186" s="71"/>
      <c r="D186" s="71"/>
      <c r="E186" s="71"/>
      <c r="F186" s="71"/>
      <c r="G186" s="71"/>
      <c r="H186" s="71"/>
    </row>
    <row r="187" spans="2:8" x14ac:dyDescent="0.55000000000000004">
      <c r="B187" s="71"/>
      <c r="C187" s="71"/>
      <c r="D187" s="71"/>
      <c r="E187" s="71"/>
      <c r="F187" s="71"/>
      <c r="G187" s="71"/>
      <c r="H187" s="71"/>
    </row>
    <row r="188" spans="2:8" x14ac:dyDescent="0.55000000000000004">
      <c r="B188" s="71"/>
      <c r="C188" s="71"/>
      <c r="D188" s="71"/>
      <c r="E188" s="71"/>
      <c r="F188" s="71"/>
      <c r="G188" s="71"/>
      <c r="H188" s="71"/>
    </row>
    <row r="189" spans="2:8" x14ac:dyDescent="0.55000000000000004">
      <c r="B189" s="71"/>
      <c r="C189" s="71"/>
      <c r="D189" s="71"/>
      <c r="E189" s="71"/>
      <c r="F189" s="71"/>
      <c r="G189" s="71"/>
      <c r="H189" s="71"/>
    </row>
    <row r="190" spans="2:8" x14ac:dyDescent="0.55000000000000004">
      <c r="B190" s="71"/>
      <c r="C190" s="71"/>
      <c r="D190" s="71"/>
      <c r="E190" s="71"/>
      <c r="F190" s="71"/>
      <c r="G190" s="71"/>
      <c r="H190" s="71"/>
    </row>
    <row r="191" spans="2:8" x14ac:dyDescent="0.55000000000000004">
      <c r="B191" s="71"/>
      <c r="C191" s="71"/>
      <c r="D191" s="71"/>
      <c r="E191" s="71"/>
      <c r="F191" s="71"/>
      <c r="G191" s="71"/>
      <c r="H191" s="71"/>
    </row>
    <row r="192" spans="2:8" x14ac:dyDescent="0.55000000000000004">
      <c r="B192" s="71"/>
      <c r="C192" s="71"/>
      <c r="D192" s="71"/>
      <c r="E192" s="71"/>
      <c r="F192" s="71"/>
      <c r="G192" s="71"/>
      <c r="H192" s="71"/>
    </row>
    <row r="193" spans="2:8" x14ac:dyDescent="0.55000000000000004">
      <c r="B193" s="71"/>
      <c r="C193" s="71"/>
      <c r="D193" s="71"/>
      <c r="E193" s="71"/>
      <c r="F193" s="71"/>
      <c r="G193" s="71"/>
      <c r="H193" s="71"/>
    </row>
    <row r="194" spans="2:8" x14ac:dyDescent="0.55000000000000004">
      <c r="B194" s="71"/>
      <c r="C194" s="71"/>
      <c r="D194" s="71"/>
      <c r="E194" s="71"/>
      <c r="F194" s="71"/>
      <c r="G194" s="71"/>
      <c r="H194" s="71"/>
    </row>
    <row r="195" spans="2:8" x14ac:dyDescent="0.55000000000000004">
      <c r="B195" s="71"/>
      <c r="C195" s="71"/>
      <c r="D195" s="71"/>
      <c r="E195" s="71"/>
      <c r="F195" s="71"/>
      <c r="G195" s="71"/>
      <c r="H195" s="71"/>
    </row>
    <row r="196" spans="2:8" x14ac:dyDescent="0.55000000000000004">
      <c r="B196" s="71"/>
      <c r="C196" s="71"/>
      <c r="D196" s="71"/>
      <c r="E196" s="71"/>
      <c r="F196" s="71"/>
      <c r="G196" s="71"/>
      <c r="H196" s="71"/>
    </row>
    <row r="197" spans="2:8" x14ac:dyDescent="0.55000000000000004">
      <c r="B197" s="71"/>
      <c r="C197" s="71"/>
      <c r="D197" s="71"/>
      <c r="E197" s="71"/>
      <c r="F197" s="71"/>
      <c r="G197" s="71"/>
      <c r="H197" s="71"/>
    </row>
    <row r="198" spans="2:8" x14ac:dyDescent="0.55000000000000004">
      <c r="B198" s="71"/>
      <c r="C198" s="71"/>
      <c r="D198" s="71"/>
      <c r="E198" s="71"/>
      <c r="F198" s="71"/>
      <c r="G198" s="71"/>
      <c r="H198" s="71"/>
    </row>
    <row r="199" spans="2:8" x14ac:dyDescent="0.55000000000000004">
      <c r="B199" s="71"/>
      <c r="C199" s="71"/>
      <c r="D199" s="71"/>
      <c r="E199" s="71"/>
      <c r="F199" s="71"/>
      <c r="G199" s="71"/>
      <c r="H199" s="71"/>
    </row>
    <row r="200" spans="2:8" x14ac:dyDescent="0.55000000000000004">
      <c r="B200" s="71"/>
      <c r="C200" s="71"/>
      <c r="D200" s="71"/>
      <c r="E200" s="71"/>
      <c r="F200" s="71"/>
      <c r="G200" s="71"/>
      <c r="H200" s="71"/>
    </row>
    <row r="201" spans="2:8" x14ac:dyDescent="0.55000000000000004">
      <c r="B201" s="71"/>
      <c r="C201" s="71"/>
      <c r="D201" s="71"/>
      <c r="E201" s="71"/>
      <c r="F201" s="71"/>
      <c r="G201" s="71"/>
      <c r="H201" s="71"/>
    </row>
    <row r="202" spans="2:8" x14ac:dyDescent="0.55000000000000004">
      <c r="B202" s="71"/>
      <c r="C202" s="71"/>
      <c r="D202" s="71"/>
      <c r="E202" s="71"/>
      <c r="F202" s="71"/>
      <c r="G202" s="71"/>
      <c r="H202" s="71"/>
    </row>
    <row r="203" spans="2:8" x14ac:dyDescent="0.55000000000000004">
      <c r="B203" s="71"/>
      <c r="C203" s="71"/>
      <c r="D203" s="71"/>
      <c r="E203" s="71"/>
      <c r="F203" s="71"/>
      <c r="G203" s="71"/>
      <c r="H203" s="71"/>
    </row>
    <row r="204" spans="2:8" x14ac:dyDescent="0.55000000000000004">
      <c r="B204" s="71"/>
      <c r="C204" s="71"/>
      <c r="D204" s="71"/>
      <c r="E204" s="71"/>
      <c r="F204" s="71"/>
      <c r="G204" s="71"/>
      <c r="H204" s="71"/>
    </row>
    <row r="205" spans="2:8" x14ac:dyDescent="0.55000000000000004">
      <c r="B205" s="71"/>
      <c r="C205" s="71"/>
      <c r="D205" s="71"/>
      <c r="E205" s="71"/>
      <c r="F205" s="71"/>
      <c r="G205" s="71"/>
      <c r="H205" s="71"/>
    </row>
    <row r="206" spans="2:8" x14ac:dyDescent="0.55000000000000004">
      <c r="B206" s="71"/>
      <c r="C206" s="71"/>
      <c r="D206" s="71"/>
      <c r="E206" s="71"/>
      <c r="F206" s="71"/>
      <c r="G206" s="71"/>
      <c r="H206" s="71"/>
    </row>
    <row r="207" spans="2:8" x14ac:dyDescent="0.55000000000000004">
      <c r="B207" s="71"/>
      <c r="C207" s="71"/>
      <c r="D207" s="71"/>
      <c r="E207" s="71"/>
      <c r="F207" s="71"/>
      <c r="G207" s="71"/>
      <c r="H207" s="71"/>
    </row>
    <row r="208" spans="2:8" x14ac:dyDescent="0.55000000000000004">
      <c r="B208" s="71"/>
      <c r="C208" s="71"/>
      <c r="D208" s="71"/>
      <c r="E208" s="71"/>
      <c r="F208" s="71"/>
      <c r="G208" s="71"/>
      <c r="H208" s="71"/>
    </row>
    <row r="209" spans="2:8" x14ac:dyDescent="0.55000000000000004">
      <c r="B209" s="71"/>
      <c r="C209" s="71"/>
      <c r="D209" s="71"/>
      <c r="E209" s="71"/>
      <c r="F209" s="71"/>
      <c r="G209" s="71"/>
      <c r="H209" s="71"/>
    </row>
    <row r="210" spans="2:8" x14ac:dyDescent="0.55000000000000004">
      <c r="B210" s="71"/>
      <c r="C210" s="71"/>
      <c r="D210" s="71"/>
      <c r="E210" s="71"/>
      <c r="F210" s="71"/>
      <c r="G210" s="71"/>
      <c r="H210" s="71"/>
    </row>
    <row r="211" spans="2:8" x14ac:dyDescent="0.55000000000000004">
      <c r="B211" s="71"/>
      <c r="C211" s="71"/>
      <c r="D211" s="71"/>
      <c r="E211" s="71"/>
      <c r="F211" s="71"/>
      <c r="G211" s="71"/>
      <c r="H211" s="71"/>
    </row>
    <row r="212" spans="2:8" x14ac:dyDescent="0.55000000000000004">
      <c r="B212" s="71"/>
      <c r="C212" s="71"/>
      <c r="D212" s="71"/>
      <c r="E212" s="71"/>
      <c r="F212" s="71"/>
      <c r="G212" s="71"/>
      <c r="H212" s="71"/>
    </row>
    <row r="213" spans="2:8" x14ac:dyDescent="0.55000000000000004">
      <c r="B213" s="71"/>
      <c r="C213" s="71"/>
      <c r="D213" s="71"/>
      <c r="E213" s="71"/>
      <c r="F213" s="71"/>
      <c r="G213" s="71"/>
      <c r="H213" s="71"/>
    </row>
    <row r="214" spans="2:8" x14ac:dyDescent="0.55000000000000004">
      <c r="B214" s="71"/>
      <c r="C214" s="71"/>
      <c r="D214" s="71"/>
      <c r="E214" s="71"/>
      <c r="F214" s="71"/>
      <c r="G214" s="71"/>
      <c r="H214" s="71"/>
    </row>
    <row r="215" spans="2:8" x14ac:dyDescent="0.55000000000000004">
      <c r="B215" s="71"/>
      <c r="C215" s="71"/>
      <c r="D215" s="71"/>
      <c r="E215" s="71"/>
      <c r="F215" s="71"/>
      <c r="G215" s="71"/>
      <c r="H215" s="71"/>
    </row>
    <row r="216" spans="2:8" x14ac:dyDescent="0.55000000000000004">
      <c r="B216" s="71"/>
      <c r="C216" s="71"/>
      <c r="D216" s="71"/>
      <c r="E216" s="71"/>
      <c r="F216" s="71"/>
      <c r="G216" s="71"/>
      <c r="H216" s="71"/>
    </row>
    <row r="217" spans="2:8" x14ac:dyDescent="0.55000000000000004">
      <c r="B217" s="71"/>
      <c r="C217" s="71"/>
      <c r="D217" s="71"/>
      <c r="E217" s="71"/>
      <c r="F217" s="71"/>
      <c r="G217" s="71"/>
      <c r="H217" s="71"/>
    </row>
    <row r="218" spans="2:8" x14ac:dyDescent="0.55000000000000004">
      <c r="B218" s="71"/>
      <c r="C218" s="71"/>
      <c r="D218" s="71"/>
      <c r="E218" s="71"/>
      <c r="F218" s="71"/>
      <c r="G218" s="71"/>
      <c r="H218" s="71"/>
    </row>
    <row r="219" spans="2:8" x14ac:dyDescent="0.55000000000000004">
      <c r="B219" s="71"/>
      <c r="C219" s="71"/>
      <c r="D219" s="71"/>
      <c r="E219" s="71"/>
      <c r="F219" s="71"/>
      <c r="G219" s="71"/>
      <c r="H219" s="71"/>
    </row>
    <row r="220" spans="2:8" x14ac:dyDescent="0.55000000000000004">
      <c r="B220" s="71"/>
      <c r="C220" s="71"/>
      <c r="D220" s="71"/>
      <c r="E220" s="71"/>
      <c r="F220" s="71"/>
      <c r="G220" s="71"/>
      <c r="H220" s="71"/>
    </row>
    <row r="221" spans="2:8" x14ac:dyDescent="0.55000000000000004">
      <c r="B221" s="71"/>
      <c r="C221" s="71"/>
      <c r="D221" s="71"/>
      <c r="E221" s="71"/>
      <c r="F221" s="71"/>
      <c r="G221" s="71"/>
      <c r="H221" s="71"/>
    </row>
    <row r="222" spans="2:8" x14ac:dyDescent="0.55000000000000004">
      <c r="B222" s="71"/>
      <c r="C222" s="71"/>
      <c r="D222" s="71"/>
      <c r="E222" s="71"/>
      <c r="F222" s="71"/>
      <c r="G222" s="71"/>
      <c r="H222" s="71"/>
    </row>
    <row r="223" spans="2:8" x14ac:dyDescent="0.55000000000000004">
      <c r="B223" s="71"/>
      <c r="C223" s="71"/>
      <c r="D223" s="71"/>
      <c r="E223" s="71"/>
      <c r="F223" s="71"/>
      <c r="G223" s="71"/>
      <c r="H223" s="71"/>
    </row>
    <row r="224" spans="2:8" x14ac:dyDescent="0.55000000000000004">
      <c r="B224" s="71"/>
      <c r="C224" s="71"/>
      <c r="D224" s="71"/>
      <c r="E224" s="71"/>
      <c r="F224" s="71"/>
      <c r="G224" s="71"/>
      <c r="H224" s="71"/>
    </row>
    <row r="225" spans="2:8" x14ac:dyDescent="0.55000000000000004">
      <c r="B225" s="71"/>
      <c r="C225" s="71"/>
      <c r="D225" s="71"/>
      <c r="E225" s="71"/>
      <c r="F225" s="71"/>
      <c r="G225" s="71"/>
      <c r="H225" s="71"/>
    </row>
    <row r="226" spans="2:8" x14ac:dyDescent="0.55000000000000004">
      <c r="B226" s="71"/>
      <c r="C226" s="71"/>
      <c r="D226" s="71"/>
      <c r="E226" s="71"/>
      <c r="F226" s="71"/>
      <c r="G226" s="71"/>
      <c r="H226" s="71"/>
    </row>
    <row r="227" spans="2:8" x14ac:dyDescent="0.55000000000000004">
      <c r="B227" s="71"/>
      <c r="C227" s="71"/>
      <c r="D227" s="71"/>
      <c r="E227" s="71"/>
      <c r="F227" s="71"/>
      <c r="G227" s="71"/>
      <c r="H227" s="71"/>
    </row>
    <row r="228" spans="2:8" x14ac:dyDescent="0.55000000000000004">
      <c r="B228" s="71"/>
      <c r="C228" s="71"/>
      <c r="D228" s="71"/>
      <c r="E228" s="71"/>
      <c r="F228" s="71"/>
      <c r="G228" s="71"/>
      <c r="H228" s="71"/>
    </row>
    <row r="229" spans="2:8" x14ac:dyDescent="0.55000000000000004">
      <c r="B229" s="71"/>
      <c r="C229" s="71"/>
      <c r="D229" s="71"/>
      <c r="E229" s="71"/>
      <c r="F229" s="71"/>
      <c r="G229" s="71"/>
      <c r="H229" s="71"/>
    </row>
    <row r="230" spans="2:8" x14ac:dyDescent="0.55000000000000004">
      <c r="B230" s="71"/>
      <c r="C230" s="71"/>
      <c r="D230" s="71"/>
      <c r="E230" s="71"/>
      <c r="F230" s="71"/>
      <c r="G230" s="71"/>
      <c r="H230" s="71"/>
    </row>
    <row r="231" spans="2:8" x14ac:dyDescent="0.55000000000000004">
      <c r="B231" s="71"/>
      <c r="C231" s="71"/>
      <c r="D231" s="71"/>
      <c r="E231" s="71"/>
      <c r="F231" s="71"/>
      <c r="G231" s="71"/>
      <c r="H231" s="71"/>
    </row>
    <row r="232" spans="2:8" x14ac:dyDescent="0.55000000000000004">
      <c r="B232" s="71"/>
      <c r="C232" s="71"/>
      <c r="D232" s="71"/>
      <c r="E232" s="71"/>
      <c r="F232" s="71"/>
      <c r="G232" s="71"/>
      <c r="H232" s="71"/>
    </row>
    <row r="233" spans="2:8" x14ac:dyDescent="0.55000000000000004">
      <c r="B233" s="71"/>
      <c r="C233" s="71"/>
      <c r="D233" s="71"/>
      <c r="E233" s="71"/>
      <c r="F233" s="71"/>
      <c r="G233" s="71"/>
      <c r="H233" s="71"/>
    </row>
    <row r="234" spans="2:8" x14ac:dyDescent="0.55000000000000004">
      <c r="B234" s="71"/>
      <c r="C234" s="71"/>
      <c r="D234" s="71"/>
      <c r="E234" s="71"/>
      <c r="F234" s="71"/>
      <c r="G234" s="71"/>
      <c r="H234" s="71"/>
    </row>
    <row r="235" spans="2:8" x14ac:dyDescent="0.55000000000000004">
      <c r="B235" s="71"/>
      <c r="C235" s="71"/>
      <c r="D235" s="71"/>
      <c r="E235" s="71"/>
      <c r="F235" s="71"/>
      <c r="G235" s="71"/>
      <c r="H235" s="71"/>
    </row>
    <row r="236" spans="2:8" x14ac:dyDescent="0.55000000000000004">
      <c r="B236" s="71"/>
      <c r="C236" s="71"/>
      <c r="D236" s="71"/>
      <c r="E236" s="71"/>
      <c r="F236" s="71"/>
      <c r="G236" s="71"/>
      <c r="H236" s="71"/>
    </row>
    <row r="237" spans="2:8" x14ac:dyDescent="0.55000000000000004">
      <c r="B237" s="71"/>
      <c r="C237" s="71"/>
      <c r="D237" s="71"/>
      <c r="E237" s="71"/>
      <c r="F237" s="71"/>
      <c r="G237" s="71"/>
      <c r="H237" s="71"/>
    </row>
    <row r="238" spans="2:8" x14ac:dyDescent="0.55000000000000004">
      <c r="B238" s="71"/>
      <c r="C238" s="71"/>
      <c r="D238" s="71"/>
      <c r="E238" s="71"/>
      <c r="F238" s="71"/>
      <c r="G238" s="71"/>
      <c r="H238" s="71"/>
    </row>
    <row r="239" spans="2:8" x14ac:dyDescent="0.55000000000000004">
      <c r="B239" s="71"/>
      <c r="C239" s="71"/>
      <c r="D239" s="71"/>
      <c r="E239" s="71"/>
      <c r="F239" s="71"/>
      <c r="G239" s="71"/>
      <c r="H239" s="71"/>
    </row>
    <row r="240" spans="2:8" x14ac:dyDescent="0.55000000000000004">
      <c r="B240" s="71"/>
      <c r="C240" s="71"/>
      <c r="D240" s="71"/>
      <c r="E240" s="71"/>
      <c r="F240" s="71"/>
      <c r="G240" s="71"/>
      <c r="H240" s="71"/>
    </row>
    <row r="241" spans="2:8" x14ac:dyDescent="0.55000000000000004">
      <c r="B241" s="71"/>
      <c r="C241" s="71"/>
      <c r="D241" s="71"/>
      <c r="E241" s="71"/>
      <c r="F241" s="71"/>
      <c r="G241" s="71"/>
      <c r="H241" s="71"/>
    </row>
    <row r="242" spans="2:8" x14ac:dyDescent="0.55000000000000004">
      <c r="B242" s="71"/>
      <c r="C242" s="71"/>
      <c r="D242" s="71"/>
      <c r="E242" s="71"/>
      <c r="F242" s="71"/>
      <c r="G242" s="71"/>
      <c r="H242" s="71"/>
    </row>
    <row r="243" spans="2:8" x14ac:dyDescent="0.55000000000000004">
      <c r="B243" s="71"/>
      <c r="C243" s="71"/>
      <c r="D243" s="71"/>
      <c r="E243" s="71"/>
      <c r="F243" s="71"/>
      <c r="G243" s="71"/>
      <c r="H243" s="71"/>
    </row>
    <row r="244" spans="2:8" x14ac:dyDescent="0.55000000000000004">
      <c r="B244" s="71"/>
      <c r="C244" s="71"/>
      <c r="D244" s="71"/>
      <c r="E244" s="71"/>
      <c r="F244" s="71"/>
      <c r="G244" s="71"/>
      <c r="H244" s="71"/>
    </row>
    <row r="245" spans="2:8" x14ac:dyDescent="0.55000000000000004">
      <c r="B245" s="71"/>
      <c r="C245" s="71"/>
      <c r="D245" s="71"/>
      <c r="E245" s="71"/>
      <c r="F245" s="71"/>
      <c r="G245" s="71"/>
      <c r="H245" s="71"/>
    </row>
    <row r="246" spans="2:8" x14ac:dyDescent="0.55000000000000004">
      <c r="B246" s="71"/>
      <c r="C246" s="71"/>
      <c r="D246" s="71"/>
      <c r="E246" s="71"/>
      <c r="F246" s="71"/>
      <c r="G246" s="71"/>
      <c r="H246" s="71"/>
    </row>
    <row r="247" spans="2:8" x14ac:dyDescent="0.55000000000000004">
      <c r="B247" s="71"/>
      <c r="C247" s="71"/>
      <c r="D247" s="71"/>
      <c r="E247" s="71"/>
      <c r="F247" s="71"/>
      <c r="G247" s="71"/>
      <c r="H247" s="71"/>
    </row>
    <row r="248" spans="2:8" x14ac:dyDescent="0.55000000000000004">
      <c r="B248" s="71"/>
      <c r="C248" s="71"/>
      <c r="D248" s="71"/>
      <c r="E248" s="71"/>
      <c r="F248" s="71"/>
      <c r="G248" s="71"/>
      <c r="H248" s="71"/>
    </row>
    <row r="249" spans="2:8" x14ac:dyDescent="0.55000000000000004">
      <c r="B249" s="71"/>
      <c r="C249" s="71"/>
      <c r="D249" s="71"/>
      <c r="E249" s="71"/>
      <c r="F249" s="71"/>
      <c r="G249" s="71"/>
      <c r="H249" s="71"/>
    </row>
    <row r="250" spans="2:8" x14ac:dyDescent="0.55000000000000004">
      <c r="B250" s="71"/>
      <c r="C250" s="71"/>
      <c r="D250" s="71"/>
      <c r="E250" s="71"/>
      <c r="F250" s="71"/>
      <c r="G250" s="71"/>
      <c r="H250" s="71"/>
    </row>
    <row r="251" spans="2:8" x14ac:dyDescent="0.55000000000000004">
      <c r="B251" s="71"/>
      <c r="C251" s="71"/>
      <c r="D251" s="71"/>
      <c r="E251" s="71"/>
      <c r="F251" s="71"/>
      <c r="G251" s="71"/>
      <c r="H251" s="71"/>
    </row>
    <row r="252" spans="2:8" x14ac:dyDescent="0.55000000000000004">
      <c r="B252" s="71"/>
      <c r="C252" s="71"/>
      <c r="D252" s="71"/>
      <c r="E252" s="71"/>
      <c r="F252" s="71"/>
      <c r="G252" s="71"/>
      <c r="H252" s="71"/>
    </row>
    <row r="253" spans="2:8" x14ac:dyDescent="0.55000000000000004">
      <c r="B253" s="71"/>
      <c r="C253" s="71"/>
      <c r="D253" s="71"/>
      <c r="E253" s="71"/>
      <c r="F253" s="71"/>
      <c r="G253" s="71"/>
      <c r="H253" s="71"/>
    </row>
    <row r="254" spans="2:8" x14ac:dyDescent="0.55000000000000004">
      <c r="B254" s="71"/>
      <c r="C254" s="71"/>
      <c r="D254" s="71"/>
      <c r="E254" s="71"/>
      <c r="F254" s="71"/>
      <c r="G254" s="71"/>
      <c r="H254" s="71"/>
    </row>
    <row r="255" spans="2:8" x14ac:dyDescent="0.55000000000000004">
      <c r="B255" s="71"/>
      <c r="C255" s="71"/>
      <c r="D255" s="71"/>
      <c r="E255" s="71"/>
      <c r="F255" s="71"/>
      <c r="G255" s="71"/>
      <c r="H255" s="71"/>
    </row>
    <row r="256" spans="2:8" x14ac:dyDescent="0.55000000000000004">
      <c r="B256" s="71"/>
      <c r="C256" s="71"/>
      <c r="D256" s="71"/>
      <c r="E256" s="71"/>
      <c r="F256" s="71"/>
      <c r="G256" s="71"/>
      <c r="H256" s="71"/>
    </row>
    <row r="257" spans="2:8" x14ac:dyDescent="0.55000000000000004">
      <c r="B257" s="71"/>
      <c r="C257" s="71"/>
      <c r="D257" s="71"/>
      <c r="E257" s="71"/>
      <c r="F257" s="71"/>
      <c r="G257" s="71"/>
      <c r="H257" s="71"/>
    </row>
    <row r="258" spans="2:8" x14ac:dyDescent="0.55000000000000004">
      <c r="B258" s="71"/>
      <c r="C258" s="71"/>
      <c r="D258" s="71"/>
      <c r="E258" s="71"/>
      <c r="F258" s="71"/>
      <c r="G258" s="71"/>
      <c r="H258" s="71"/>
    </row>
    <row r="259" spans="2:8" x14ac:dyDescent="0.55000000000000004">
      <c r="B259" s="71"/>
      <c r="C259" s="71"/>
      <c r="D259" s="71"/>
      <c r="E259" s="71"/>
      <c r="F259" s="71"/>
      <c r="G259" s="71"/>
      <c r="H259" s="71"/>
    </row>
    <row r="260" spans="2:8" x14ac:dyDescent="0.55000000000000004">
      <c r="B260" s="71"/>
      <c r="C260" s="71"/>
      <c r="D260" s="71"/>
      <c r="E260" s="71"/>
      <c r="F260" s="71"/>
      <c r="G260" s="71"/>
      <c r="H260" s="71"/>
    </row>
    <row r="261" spans="2:8" x14ac:dyDescent="0.55000000000000004">
      <c r="B261" s="71"/>
      <c r="C261" s="71"/>
      <c r="D261" s="71"/>
      <c r="E261" s="71"/>
      <c r="F261" s="71"/>
      <c r="G261" s="71"/>
      <c r="H261" s="71"/>
    </row>
    <row r="262" spans="2:8" x14ac:dyDescent="0.55000000000000004">
      <c r="B262" s="71"/>
      <c r="C262" s="71"/>
      <c r="D262" s="71"/>
      <c r="E262" s="71"/>
      <c r="F262" s="71"/>
      <c r="G262" s="71"/>
      <c r="H262" s="71"/>
    </row>
    <row r="263" spans="2:8" x14ac:dyDescent="0.55000000000000004">
      <c r="B263" s="71"/>
      <c r="C263" s="71"/>
      <c r="D263" s="71"/>
      <c r="E263" s="71"/>
      <c r="F263" s="71"/>
      <c r="G263" s="71"/>
      <c r="H263" s="71"/>
    </row>
    <row r="264" spans="2:8" x14ac:dyDescent="0.55000000000000004">
      <c r="B264" s="71"/>
      <c r="C264" s="71"/>
      <c r="D264" s="71"/>
      <c r="E264" s="71"/>
      <c r="F264" s="71"/>
      <c r="G264" s="71"/>
      <c r="H264" s="71"/>
    </row>
    <row r="265" spans="2:8" x14ac:dyDescent="0.55000000000000004">
      <c r="B265" s="71"/>
      <c r="C265" s="71"/>
      <c r="D265" s="71"/>
      <c r="E265" s="71"/>
      <c r="F265" s="71"/>
      <c r="G265" s="71"/>
      <c r="H265" s="71"/>
    </row>
    <row r="266" spans="2:8" x14ac:dyDescent="0.55000000000000004">
      <c r="B266" s="71"/>
      <c r="C266" s="71"/>
      <c r="D266" s="71"/>
      <c r="E266" s="71"/>
      <c r="F266" s="71"/>
      <c r="G266" s="71"/>
      <c r="H266" s="71"/>
    </row>
    <row r="267" spans="2:8" x14ac:dyDescent="0.55000000000000004">
      <c r="B267" s="71"/>
      <c r="C267" s="71"/>
      <c r="D267" s="71"/>
      <c r="E267" s="71"/>
      <c r="F267" s="71"/>
      <c r="G267" s="71"/>
      <c r="H267" s="71"/>
    </row>
    <row r="268" spans="2:8" x14ac:dyDescent="0.55000000000000004">
      <c r="B268" s="71"/>
      <c r="C268" s="71"/>
      <c r="D268" s="71"/>
      <c r="E268" s="71"/>
      <c r="F268" s="71"/>
      <c r="G268" s="71"/>
      <c r="H268" s="71"/>
    </row>
    <row r="269" spans="2:8" x14ac:dyDescent="0.55000000000000004">
      <c r="B269" s="71"/>
      <c r="C269" s="71"/>
      <c r="D269" s="71"/>
      <c r="E269" s="71"/>
      <c r="F269" s="71"/>
      <c r="G269" s="71"/>
      <c r="H269" s="71"/>
    </row>
    <row r="270" spans="2:8" x14ac:dyDescent="0.55000000000000004">
      <c r="B270" s="71"/>
      <c r="C270" s="71"/>
      <c r="D270" s="71"/>
      <c r="E270" s="71"/>
      <c r="F270" s="71"/>
      <c r="G270" s="71"/>
      <c r="H270" s="71"/>
    </row>
    <row r="271" spans="2:8" x14ac:dyDescent="0.55000000000000004">
      <c r="B271" s="71"/>
      <c r="C271" s="71"/>
      <c r="D271" s="71"/>
      <c r="E271" s="71"/>
      <c r="F271" s="71"/>
      <c r="G271" s="71"/>
      <c r="H271" s="71"/>
    </row>
    <row r="272" spans="2:8" x14ac:dyDescent="0.55000000000000004">
      <c r="B272" s="71"/>
      <c r="C272" s="71"/>
      <c r="D272" s="71"/>
      <c r="E272" s="71"/>
      <c r="F272" s="71"/>
      <c r="G272" s="71"/>
      <c r="H272" s="71"/>
    </row>
    <row r="273" spans="2:8" x14ac:dyDescent="0.55000000000000004">
      <c r="B273" s="71"/>
      <c r="C273" s="71"/>
      <c r="D273" s="71"/>
      <c r="E273" s="71"/>
      <c r="F273" s="71"/>
      <c r="G273" s="71"/>
      <c r="H273" s="71"/>
    </row>
    <row r="274" spans="2:8" x14ac:dyDescent="0.55000000000000004">
      <c r="B274" s="71"/>
      <c r="C274" s="71"/>
      <c r="D274" s="71"/>
      <c r="E274" s="71"/>
      <c r="F274" s="71"/>
      <c r="G274" s="71"/>
      <c r="H274" s="71"/>
    </row>
    <row r="275" spans="2:8" x14ac:dyDescent="0.55000000000000004">
      <c r="B275" s="71"/>
      <c r="C275" s="71"/>
      <c r="D275" s="71"/>
      <c r="E275" s="71"/>
      <c r="F275" s="71"/>
      <c r="G275" s="71"/>
      <c r="H275" s="71"/>
    </row>
    <row r="276" spans="2:8" x14ac:dyDescent="0.55000000000000004">
      <c r="B276" s="71"/>
      <c r="C276" s="71"/>
      <c r="D276" s="71"/>
      <c r="E276" s="71"/>
      <c r="F276" s="71"/>
      <c r="G276" s="71"/>
      <c r="H276" s="71"/>
    </row>
    <row r="277" spans="2:8" x14ac:dyDescent="0.55000000000000004">
      <c r="B277" s="71"/>
      <c r="C277" s="71"/>
      <c r="D277" s="71"/>
      <c r="E277" s="71"/>
      <c r="F277" s="71"/>
      <c r="G277" s="71"/>
      <c r="H277" s="71"/>
    </row>
    <row r="278" spans="2:8" x14ac:dyDescent="0.55000000000000004">
      <c r="B278" s="71"/>
      <c r="C278" s="71"/>
      <c r="D278" s="71"/>
      <c r="E278" s="71"/>
      <c r="F278" s="71"/>
      <c r="G278" s="71"/>
      <c r="H278" s="71"/>
    </row>
    <row r="279" spans="2:8" x14ac:dyDescent="0.55000000000000004">
      <c r="B279" s="71"/>
      <c r="C279" s="71"/>
      <c r="D279" s="71"/>
      <c r="E279" s="71"/>
      <c r="F279" s="71"/>
      <c r="G279" s="71"/>
      <c r="H279" s="71"/>
    </row>
    <row r="280" spans="2:8" x14ac:dyDescent="0.55000000000000004">
      <c r="B280" s="71"/>
      <c r="C280" s="71"/>
      <c r="D280" s="71"/>
      <c r="E280" s="71"/>
      <c r="F280" s="71"/>
      <c r="G280" s="71"/>
      <c r="H280" s="71"/>
    </row>
    <row r="281" spans="2:8" x14ac:dyDescent="0.55000000000000004">
      <c r="B281" s="71"/>
      <c r="C281" s="71"/>
      <c r="D281" s="71"/>
      <c r="E281" s="71"/>
      <c r="F281" s="71"/>
      <c r="G281" s="71"/>
      <c r="H281" s="71"/>
    </row>
    <row r="282" spans="2:8" x14ac:dyDescent="0.55000000000000004">
      <c r="B282" s="71"/>
      <c r="C282" s="71"/>
      <c r="D282" s="71"/>
      <c r="E282" s="71"/>
      <c r="F282" s="71"/>
      <c r="G282" s="71"/>
      <c r="H282" s="71"/>
    </row>
    <row r="283" spans="2:8" x14ac:dyDescent="0.55000000000000004">
      <c r="B283" s="71"/>
      <c r="C283" s="71"/>
      <c r="D283" s="71"/>
      <c r="E283" s="71"/>
      <c r="F283" s="71"/>
      <c r="G283" s="71"/>
      <c r="H283" s="71"/>
    </row>
    <row r="284" spans="2:8" x14ac:dyDescent="0.55000000000000004">
      <c r="B284" s="71"/>
      <c r="C284" s="71"/>
      <c r="D284" s="71"/>
      <c r="E284" s="71"/>
      <c r="F284" s="71"/>
      <c r="G284" s="71"/>
      <c r="H284" s="71"/>
    </row>
  </sheetData>
  <hyperlinks>
    <hyperlink ref="A1" location="'Cover page'!A1" display="'Cover page'!A1" xr:uid="{6CEDC802-7D58-4E40-B48F-90A0FBFDBCF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350AD-E802-4CED-AE9B-BBB05810AABB}">
  <sheetPr>
    <tabColor theme="6" tint="0.39997558519241921"/>
  </sheetPr>
  <dimension ref="A1:N37"/>
  <sheetViews>
    <sheetView zoomScale="80" zoomScaleNormal="80" workbookViewId="0">
      <pane xSplit="1" ySplit="4" topLeftCell="B5" activePane="bottomRight" state="frozen"/>
      <selection pane="topRight"/>
      <selection pane="bottomLeft"/>
      <selection pane="bottomRight" activeCell="I20" sqref="I20"/>
    </sheetView>
  </sheetViews>
  <sheetFormatPr defaultRowHeight="14.4" x14ac:dyDescent="0.55000000000000004"/>
  <cols>
    <col min="1" max="1" width="17.41796875" customWidth="1"/>
    <col min="2" max="2" width="13.83984375" customWidth="1"/>
    <col min="3" max="3" width="10.41796875" customWidth="1"/>
    <col min="4" max="4" width="20.15625" customWidth="1"/>
    <col min="5" max="5" width="16" customWidth="1"/>
    <col min="6" max="6" width="18.41796875" customWidth="1"/>
    <col min="7" max="7" width="21" customWidth="1"/>
    <col min="8" max="8" width="20.26171875" customWidth="1"/>
    <col min="9" max="9" width="14.26171875" customWidth="1"/>
    <col min="10" max="10" width="20.68359375" customWidth="1"/>
    <col min="11" max="11" width="19.15625" customWidth="1"/>
  </cols>
  <sheetData>
    <row r="1" spans="1:14" ht="18.3" x14ac:dyDescent="0.7">
      <c r="A1" s="228" t="s">
        <v>1043</v>
      </c>
      <c r="B1" s="129" t="s">
        <v>255</v>
      </c>
    </row>
    <row r="2" spans="1:14" x14ac:dyDescent="0.55000000000000004">
      <c r="B2" t="s">
        <v>1035</v>
      </c>
    </row>
    <row r="3" spans="1:14" ht="29.1" x14ac:dyDescent="0.6">
      <c r="A3" s="5" t="s">
        <v>95</v>
      </c>
      <c r="B3" s="203" t="s">
        <v>1022</v>
      </c>
      <c r="C3" s="243" t="s">
        <v>159</v>
      </c>
      <c r="D3" s="243"/>
      <c r="E3" s="243"/>
      <c r="F3" s="243"/>
      <c r="G3" s="243"/>
      <c r="H3" s="203" t="s">
        <v>1023</v>
      </c>
      <c r="J3" s="203" t="s">
        <v>1024</v>
      </c>
    </row>
    <row r="4" spans="1:14" ht="57.6" x14ac:dyDescent="0.55000000000000004">
      <c r="A4" t="s">
        <v>158</v>
      </c>
      <c r="B4" s="204" t="s">
        <v>256</v>
      </c>
      <c r="C4" s="127" t="s">
        <v>144</v>
      </c>
      <c r="D4" s="127" t="s">
        <v>157</v>
      </c>
      <c r="E4" s="127" t="s">
        <v>156</v>
      </c>
      <c r="F4" s="127" t="s">
        <v>155</v>
      </c>
      <c r="G4" s="127" t="s">
        <v>154</v>
      </c>
      <c r="H4" s="127" t="s">
        <v>257</v>
      </c>
      <c r="I4" s="127" t="s">
        <v>145</v>
      </c>
      <c r="K4" s="127" t="s">
        <v>43</v>
      </c>
    </row>
    <row r="5" spans="1:14" x14ac:dyDescent="0.55000000000000004">
      <c r="A5" t="s">
        <v>121</v>
      </c>
      <c r="C5" s="70">
        <v>1949.7090000000026</v>
      </c>
      <c r="D5" s="70">
        <v>842</v>
      </c>
      <c r="E5" s="70">
        <v>1057</v>
      </c>
      <c r="G5" s="70">
        <v>0</v>
      </c>
      <c r="H5" s="70">
        <v>36823.750014000005</v>
      </c>
      <c r="K5" s="70"/>
    </row>
    <row r="6" spans="1:14" x14ac:dyDescent="0.55000000000000004">
      <c r="A6" t="s">
        <v>122</v>
      </c>
      <c r="C6" s="70">
        <v>1915.5760000000009</v>
      </c>
      <c r="D6" s="70">
        <v>858</v>
      </c>
      <c r="E6" s="70">
        <v>1076</v>
      </c>
      <c r="G6" s="70">
        <v>0</v>
      </c>
      <c r="H6" s="70">
        <v>40133.909402999998</v>
      </c>
      <c r="J6" s="70">
        <f t="shared" ref="J6:J12" si="0">0.25*H6+0.75*H7</f>
        <v>40403.025447749998</v>
      </c>
      <c r="K6" s="70">
        <f>J6-'A2. Public Sector Net Debt'!R289</f>
        <v>0</v>
      </c>
    </row>
    <row r="7" spans="1:14" x14ac:dyDescent="0.55000000000000004">
      <c r="A7" t="s">
        <v>123</v>
      </c>
      <c r="C7" s="70">
        <v>1930.2320000000036</v>
      </c>
      <c r="D7" s="70">
        <v>872</v>
      </c>
      <c r="E7" s="70">
        <v>1081</v>
      </c>
      <c r="G7" s="70">
        <v>0</v>
      </c>
      <c r="H7" s="70">
        <v>40492.730796000003</v>
      </c>
      <c r="J7" s="70">
        <f t="shared" si="0"/>
        <v>41026.128828000001</v>
      </c>
      <c r="K7" s="70">
        <f>J7-'A2. Public Sector Net Debt'!R290</f>
        <v>0</v>
      </c>
    </row>
    <row r="8" spans="1:14" x14ac:dyDescent="0.55000000000000004">
      <c r="A8" t="s">
        <v>124</v>
      </c>
      <c r="C8" s="70">
        <v>1682.3800000000047</v>
      </c>
      <c r="D8" s="70">
        <v>554</v>
      </c>
      <c r="E8" s="70">
        <v>1073</v>
      </c>
      <c r="G8" s="70">
        <v>1401</v>
      </c>
      <c r="H8" s="70">
        <v>41203.928172</v>
      </c>
      <c r="J8" s="70">
        <f t="shared" si="0"/>
        <v>42102.506027250005</v>
      </c>
      <c r="K8" s="70">
        <f>J8-'A2. Public Sector Net Debt'!R291</f>
        <v>0</v>
      </c>
    </row>
    <row r="9" spans="1:14" x14ac:dyDescent="0.55000000000000004">
      <c r="A9" t="s">
        <v>125</v>
      </c>
      <c r="C9" s="70">
        <v>1662.6840000000011</v>
      </c>
      <c r="D9" s="70">
        <v>409</v>
      </c>
      <c r="E9" s="70">
        <v>1129</v>
      </c>
      <c r="G9" s="70">
        <v>1364</v>
      </c>
      <c r="H9" s="70">
        <v>42402.031979000007</v>
      </c>
      <c r="J9" s="70">
        <f t="shared" si="0"/>
        <v>44844.683621000004</v>
      </c>
      <c r="K9" s="70">
        <f>J9-'A2. Public Sector Net Debt'!R292</f>
        <v>0</v>
      </c>
    </row>
    <row r="10" spans="1:14" x14ac:dyDescent="0.55000000000000004">
      <c r="A10" t="s">
        <v>126</v>
      </c>
      <c r="C10" s="70">
        <v>1590.0050000000047</v>
      </c>
      <c r="D10" s="70">
        <v>321</v>
      </c>
      <c r="E10" s="70">
        <v>1205</v>
      </c>
      <c r="G10" s="70">
        <v>1324</v>
      </c>
      <c r="H10" s="70">
        <v>45658.900835000008</v>
      </c>
      <c r="J10" s="70">
        <f t="shared" si="0"/>
        <v>46625.511039500001</v>
      </c>
      <c r="K10" s="70">
        <f>J10-'A2. Public Sector Net Debt'!R293</f>
        <v>0</v>
      </c>
    </row>
    <row r="11" spans="1:14" x14ac:dyDescent="0.55000000000000004">
      <c r="A11" t="s">
        <v>127</v>
      </c>
      <c r="C11" s="70">
        <v>1407.0590000000011</v>
      </c>
      <c r="D11" s="70">
        <v>305</v>
      </c>
      <c r="E11" s="70">
        <v>1330</v>
      </c>
      <c r="G11" s="70">
        <v>1278</v>
      </c>
      <c r="H11" s="70">
        <v>46947.714440999996</v>
      </c>
      <c r="J11" s="70">
        <f t="shared" si="0"/>
        <v>49502.19404925</v>
      </c>
      <c r="K11" s="70">
        <f>J11-'A2. Public Sector Net Debt'!R294</f>
        <v>0</v>
      </c>
    </row>
    <row r="12" spans="1:14" x14ac:dyDescent="0.55000000000000004">
      <c r="A12" t="s">
        <v>128</v>
      </c>
      <c r="B12" s="69"/>
      <c r="C12" s="74">
        <v>991.45900000000256</v>
      </c>
      <c r="D12" s="70">
        <v>302</v>
      </c>
      <c r="E12" s="70">
        <v>1423</v>
      </c>
      <c r="G12" s="70">
        <v>1218</v>
      </c>
      <c r="H12" s="70">
        <v>50353.687252000003</v>
      </c>
      <c r="J12" s="70">
        <f t="shared" si="0"/>
        <v>55392.847946161331</v>
      </c>
      <c r="K12" s="70">
        <f>J12-'A2. Public Sector Net Debt'!R295</f>
        <v>0</v>
      </c>
    </row>
    <row r="13" spans="1:14" x14ac:dyDescent="0.55000000000000004">
      <c r="A13" t="s">
        <v>129</v>
      </c>
      <c r="B13" s="70">
        <v>53670</v>
      </c>
      <c r="C13" s="70">
        <v>991.61599999999453</v>
      </c>
      <c r="D13" s="132">
        <v>302.04782245155633</v>
      </c>
      <c r="E13" s="70">
        <v>1592</v>
      </c>
      <c r="G13" s="70">
        <v>1121</v>
      </c>
      <c r="H13" s="70">
        <v>57072.568177548441</v>
      </c>
      <c r="I13" s="132">
        <f>C13-D13+E13+F13+G13</f>
        <v>3402.5681775484381</v>
      </c>
      <c r="J13" s="70">
        <f>0.25*H13+0.75*H14</f>
        <v>66037.208353230948</v>
      </c>
      <c r="K13" s="70">
        <f>J13-'A2. Public Sector Net Debt'!R296</f>
        <v>0</v>
      </c>
      <c r="L13" s="70"/>
      <c r="M13" s="70"/>
      <c r="N13" s="70"/>
    </row>
    <row r="14" spans="1:14" x14ac:dyDescent="0.55000000000000004">
      <c r="A14" t="s">
        <v>130</v>
      </c>
      <c r="B14" s="70">
        <v>65638</v>
      </c>
      <c r="C14">
        <v>908</v>
      </c>
      <c r="D14" s="132">
        <v>276.57825487488572</v>
      </c>
      <c r="E14" s="70">
        <v>1737</v>
      </c>
      <c r="G14" s="70">
        <v>1019</v>
      </c>
      <c r="H14" s="70">
        <v>69025.421745125117</v>
      </c>
      <c r="I14" s="132">
        <f t="shared" ref="I14:I36" si="1">C14-D14+E14+F14+G14</f>
        <v>3387.4217451251143</v>
      </c>
      <c r="J14" s="70">
        <f t="shared" ref="J14:J34" si="2">0.25*H14+0.75*H15</f>
        <v>76566.266865296493</v>
      </c>
      <c r="K14" s="70">
        <f>J14-'A2. Public Sector Net Debt'!R297</f>
        <v>0</v>
      </c>
      <c r="L14" s="70"/>
      <c r="M14" s="70"/>
      <c r="N14" s="70"/>
    </row>
    <row r="15" spans="1:14" x14ac:dyDescent="0.55000000000000004">
      <c r="A15" t="s">
        <v>131</v>
      </c>
      <c r="B15" s="70">
        <v>75991</v>
      </c>
      <c r="C15">
        <v>808</v>
      </c>
      <c r="D15" s="132">
        <v>246.11809464637406</v>
      </c>
      <c r="E15" s="70">
        <v>1626</v>
      </c>
      <c r="G15" s="70">
        <v>901</v>
      </c>
      <c r="H15" s="70">
        <v>79079.881905353628</v>
      </c>
      <c r="I15" s="132">
        <f t="shared" si="1"/>
        <v>3088.8819053536258</v>
      </c>
      <c r="J15" s="70">
        <f t="shared" si="2"/>
        <v>86854.381905353628</v>
      </c>
      <c r="K15" s="70">
        <f>J15-'A2. Public Sector Net Debt'!R298</f>
        <v>0</v>
      </c>
      <c r="L15" s="70"/>
      <c r="M15" s="70"/>
      <c r="N15" s="70"/>
    </row>
    <row r="16" spans="1:14" x14ac:dyDescent="0.55000000000000004">
      <c r="A16" t="s">
        <v>132</v>
      </c>
      <c r="B16" s="70">
        <v>86357</v>
      </c>
      <c r="C16">
        <v>808</v>
      </c>
      <c r="D16" s="132">
        <v>246.11809464637406</v>
      </c>
      <c r="E16" s="70">
        <v>1735</v>
      </c>
      <c r="G16" s="70">
        <v>792</v>
      </c>
      <c r="H16" s="70">
        <v>89445.881905353628</v>
      </c>
      <c r="I16" s="132">
        <f t="shared" si="1"/>
        <v>3088.8819053536258</v>
      </c>
      <c r="J16" s="70">
        <f t="shared" si="2"/>
        <v>97069.080222177625</v>
      </c>
      <c r="K16" s="70">
        <f>J16-'A2. Public Sector Net Debt'!R299</f>
        <v>0</v>
      </c>
      <c r="L16" s="70"/>
      <c r="M16" s="70"/>
      <c r="N16" s="70"/>
    </row>
    <row r="17" spans="1:14" x14ac:dyDescent="0.55000000000000004">
      <c r="A17" t="s">
        <v>133</v>
      </c>
      <c r="B17" s="70">
        <v>96731</v>
      </c>
      <c r="C17">
        <v>794</v>
      </c>
      <c r="D17" s="132">
        <v>241.85367221438241</v>
      </c>
      <c r="E17" s="70">
        <v>1665</v>
      </c>
      <c r="F17" s="70">
        <v>0</v>
      </c>
      <c r="G17" s="70">
        <v>662</v>
      </c>
      <c r="H17" s="70">
        <v>99610.146327785624</v>
      </c>
      <c r="I17" s="132">
        <f t="shared" si="1"/>
        <v>2879.1463277856174</v>
      </c>
      <c r="J17" s="70">
        <f t="shared" si="2"/>
        <v>107006.2599767111</v>
      </c>
      <c r="K17" s="70">
        <f>J17-'A2. Public Sector Net Debt'!R300</f>
        <v>0</v>
      </c>
      <c r="L17" s="70"/>
      <c r="M17" s="70"/>
      <c r="N17" s="70"/>
    </row>
    <row r="18" spans="1:14" x14ac:dyDescent="0.55000000000000004">
      <c r="A18" t="s">
        <v>134</v>
      </c>
      <c r="B18" s="70">
        <v>107499</v>
      </c>
      <c r="C18">
        <v>254</v>
      </c>
      <c r="D18" s="132">
        <v>77.368806980419564</v>
      </c>
      <c r="E18" s="70">
        <v>0</v>
      </c>
      <c r="F18" s="70">
        <v>1266</v>
      </c>
      <c r="G18" s="70">
        <v>530</v>
      </c>
      <c r="H18" s="70">
        <v>109471.63119301958</v>
      </c>
      <c r="I18" s="132">
        <f t="shared" si="1"/>
        <v>1972.6311930195805</v>
      </c>
      <c r="J18" s="70">
        <f t="shared" si="2"/>
        <v>123265.73472907099</v>
      </c>
      <c r="K18" s="70">
        <f>J18-'A2. Public Sector Net Debt'!R301</f>
        <v>0</v>
      </c>
      <c r="L18" s="70"/>
      <c r="M18" s="70"/>
      <c r="N18" s="70"/>
    </row>
    <row r="19" spans="1:14" x14ac:dyDescent="0.55000000000000004">
      <c r="A19" t="s">
        <v>135</v>
      </c>
      <c r="B19" s="70">
        <v>126222</v>
      </c>
      <c r="C19">
        <v>224</v>
      </c>
      <c r="D19" s="132">
        <v>68.230758911866076</v>
      </c>
      <c r="E19" s="70">
        <v>0</v>
      </c>
      <c r="F19" s="70">
        <v>1116</v>
      </c>
      <c r="G19" s="70">
        <v>370</v>
      </c>
      <c r="H19" s="70">
        <v>127863.76924108813</v>
      </c>
      <c r="I19" s="132">
        <f t="shared" si="1"/>
        <v>1641.7692410881339</v>
      </c>
      <c r="J19" s="70">
        <f t="shared" si="2"/>
        <v>133147.51924108813</v>
      </c>
      <c r="K19" s="70">
        <f>J19-'A2. Public Sector Net Debt'!R302</f>
        <v>0</v>
      </c>
      <c r="L19" s="70"/>
      <c r="M19" s="70"/>
      <c r="N19" s="70"/>
    </row>
    <row r="20" spans="1:14" x14ac:dyDescent="0.55000000000000004">
      <c r="A20" t="s">
        <v>136</v>
      </c>
      <c r="B20" s="70">
        <v>133648</v>
      </c>
      <c r="C20">
        <v>224</v>
      </c>
      <c r="D20" s="132">
        <v>68.230758911866076</v>
      </c>
      <c r="E20" s="70">
        <v>0</v>
      </c>
      <c r="F20" s="70">
        <v>937</v>
      </c>
      <c r="G20" s="70">
        <v>168</v>
      </c>
      <c r="H20" s="70">
        <v>134908.76924108813</v>
      </c>
      <c r="I20" s="132">
        <f t="shared" si="1"/>
        <v>1260.7692410881339</v>
      </c>
      <c r="J20" s="70">
        <f t="shared" si="2"/>
        <v>141569.51924108813</v>
      </c>
      <c r="K20" s="70">
        <f>J20-'A2. Public Sector Net Debt'!R303</f>
        <v>0</v>
      </c>
      <c r="L20" s="70"/>
      <c r="M20" s="70"/>
      <c r="N20" s="70"/>
    </row>
    <row r="21" spans="1:14" x14ac:dyDescent="0.55000000000000004">
      <c r="A21" t="s">
        <v>137</v>
      </c>
      <c r="B21" s="70">
        <v>142889</v>
      </c>
      <c r="C21">
        <v>224</v>
      </c>
      <c r="D21" s="132">
        <v>68.230758911866076</v>
      </c>
      <c r="E21" s="70">
        <v>0</v>
      </c>
      <c r="F21" s="70">
        <v>745</v>
      </c>
      <c r="G21" s="70">
        <v>0</v>
      </c>
      <c r="H21" s="70">
        <v>143789.76924108813</v>
      </c>
      <c r="I21" s="132">
        <f t="shared" si="1"/>
        <v>900.76924108813387</v>
      </c>
      <c r="J21" s="70">
        <f t="shared" si="2"/>
        <v>152792.15779825489</v>
      </c>
      <c r="K21" s="70">
        <f>J21-'A2. Public Sector Net Debt'!R304</f>
        <v>0</v>
      </c>
      <c r="L21" s="70"/>
      <c r="M21" s="70"/>
      <c r="N21" s="70"/>
    </row>
    <row r="22" spans="1:14" x14ac:dyDescent="0.55000000000000004">
      <c r="A22" t="s">
        <v>138</v>
      </c>
      <c r="B22" s="70">
        <v>155148</v>
      </c>
      <c r="C22">
        <v>10</v>
      </c>
      <c r="D22" s="132">
        <v>3.0460160228511639</v>
      </c>
      <c r="E22" s="70">
        <v>0</v>
      </c>
      <c r="F22" s="70">
        <v>638</v>
      </c>
      <c r="G22" s="70">
        <v>0</v>
      </c>
      <c r="H22" s="70">
        <v>155792.95398397715</v>
      </c>
      <c r="I22" s="132">
        <f t="shared" si="1"/>
        <v>644.95398397714882</v>
      </c>
      <c r="J22" s="70">
        <f t="shared" si="2"/>
        <v>164053.45398397715</v>
      </c>
      <c r="K22" s="70">
        <f>J22-'A2. Public Sector Net Debt'!R305</f>
        <v>0</v>
      </c>
      <c r="L22" s="70"/>
      <c r="M22" s="70"/>
      <c r="N22" s="70"/>
    </row>
    <row r="23" spans="1:14" x14ac:dyDescent="0.55000000000000004">
      <c r="A23" t="s">
        <v>139</v>
      </c>
      <c r="B23" s="70">
        <v>166482</v>
      </c>
      <c r="C23">
        <v>10</v>
      </c>
      <c r="D23" s="132">
        <v>3.0460160228511639</v>
      </c>
      <c r="E23" s="70">
        <v>0</v>
      </c>
      <c r="F23" s="70">
        <v>318</v>
      </c>
      <c r="G23" s="70">
        <v>0</v>
      </c>
      <c r="H23" s="70">
        <v>166806.95398397715</v>
      </c>
      <c r="I23" s="132">
        <f t="shared" si="1"/>
        <v>324.95398397714882</v>
      </c>
      <c r="J23" s="70">
        <f t="shared" si="2"/>
        <v>176242.7384959943</v>
      </c>
      <c r="K23" s="70">
        <f>J23-'A2. Public Sector Net Debt'!R306</f>
        <v>0</v>
      </c>
      <c r="L23" s="70"/>
      <c r="M23" s="70"/>
      <c r="N23" s="70"/>
    </row>
    <row r="24" spans="1:14" x14ac:dyDescent="0.55000000000000004">
      <c r="A24" t="s">
        <v>140</v>
      </c>
      <c r="B24" s="70">
        <v>179283</v>
      </c>
      <c r="D24" s="70">
        <v>0</v>
      </c>
      <c r="F24" s="70">
        <v>105</v>
      </c>
      <c r="G24" s="70">
        <v>0</v>
      </c>
      <c r="H24" s="70">
        <v>179388</v>
      </c>
      <c r="I24" s="132">
        <f t="shared" si="1"/>
        <v>105</v>
      </c>
      <c r="J24" s="70">
        <f t="shared" si="2"/>
        <v>187860</v>
      </c>
      <c r="K24" s="70">
        <f>J24-'A2. Public Sector Net Debt'!R307</f>
        <v>0</v>
      </c>
      <c r="L24" s="70"/>
      <c r="M24" s="70"/>
      <c r="N24" s="70"/>
    </row>
    <row r="25" spans="1:14" x14ac:dyDescent="0.55000000000000004">
      <c r="A25" t="s">
        <v>141</v>
      </c>
      <c r="B25" s="70">
        <v>190684</v>
      </c>
      <c r="D25" s="70">
        <v>0</v>
      </c>
      <c r="F25" s="70">
        <v>0</v>
      </c>
      <c r="G25" s="70">
        <v>0</v>
      </c>
      <c r="H25" s="70">
        <v>190684</v>
      </c>
      <c r="I25" s="132">
        <f t="shared" si="1"/>
        <v>0</v>
      </c>
      <c r="J25" s="70">
        <f t="shared" si="2"/>
        <v>198357.25</v>
      </c>
      <c r="K25" s="70">
        <f>J25-'A2. Public Sector Net Debt'!R308</f>
        <v>0</v>
      </c>
      <c r="L25" s="70"/>
      <c r="M25" s="70"/>
      <c r="N25" s="70"/>
    </row>
    <row r="26" spans="1:14" x14ac:dyDescent="0.55000000000000004">
      <c r="A26" t="s">
        <v>142</v>
      </c>
      <c r="B26" s="70">
        <v>200915</v>
      </c>
      <c r="D26" s="70">
        <v>0</v>
      </c>
      <c r="F26" s="70">
        <v>0</v>
      </c>
      <c r="G26" s="70">
        <v>0</v>
      </c>
      <c r="H26" s="70">
        <v>200915</v>
      </c>
      <c r="I26" s="132">
        <f t="shared" si="1"/>
        <v>0</v>
      </c>
      <c r="J26" s="70">
        <f t="shared" si="2"/>
        <v>196661.75</v>
      </c>
      <c r="K26" s="70">
        <f>J26-'A2. Public Sector Net Debt'!R309</f>
        <v>0</v>
      </c>
      <c r="L26" s="70"/>
      <c r="M26" s="70"/>
      <c r="N26" s="70"/>
    </row>
    <row r="27" spans="1:14" x14ac:dyDescent="0.55000000000000004">
      <c r="A27" t="s">
        <v>143</v>
      </c>
      <c r="B27" s="70">
        <v>195244</v>
      </c>
      <c r="D27" s="70">
        <v>0</v>
      </c>
      <c r="F27" s="70">
        <v>0</v>
      </c>
      <c r="G27" s="70">
        <v>0</v>
      </c>
      <c r="H27" s="70">
        <v>195244</v>
      </c>
      <c r="I27" s="132">
        <f t="shared" si="1"/>
        <v>0</v>
      </c>
      <c r="J27" s="70">
        <f t="shared" si="2"/>
        <v>188804.5</v>
      </c>
      <c r="K27" s="70">
        <f>J27-'A2. Public Sector Net Debt'!R310</f>
        <v>0</v>
      </c>
      <c r="L27" s="70"/>
      <c r="M27" s="70"/>
      <c r="N27" s="70"/>
    </row>
    <row r="28" spans="1:14" x14ac:dyDescent="0.55000000000000004">
      <c r="A28" t="s">
        <v>146</v>
      </c>
      <c r="B28" s="70">
        <v>186658</v>
      </c>
      <c r="D28" s="70">
        <v>0</v>
      </c>
      <c r="F28" s="70">
        <v>0</v>
      </c>
      <c r="G28" s="70">
        <v>0</v>
      </c>
      <c r="H28" s="70">
        <v>186658</v>
      </c>
      <c r="I28" s="132">
        <f t="shared" si="1"/>
        <v>0</v>
      </c>
      <c r="J28" s="70">
        <f t="shared" si="2"/>
        <v>187903.75</v>
      </c>
      <c r="K28" s="70">
        <f>J28-'A2. Public Sector Net Debt'!R311</f>
        <v>0</v>
      </c>
      <c r="L28" s="70"/>
      <c r="M28" s="70"/>
      <c r="N28" s="70"/>
    </row>
    <row r="29" spans="1:14" x14ac:dyDescent="0.55000000000000004">
      <c r="A29" t="s">
        <v>147</v>
      </c>
      <c r="B29" s="70">
        <v>188319</v>
      </c>
      <c r="H29" s="70">
        <v>188319</v>
      </c>
      <c r="I29" s="132">
        <f t="shared" si="1"/>
        <v>0</v>
      </c>
      <c r="J29" s="70">
        <f t="shared" si="2"/>
        <v>200592</v>
      </c>
      <c r="K29" s="70">
        <f>J29-'A2. Public Sector Net Debt'!R312</f>
        <v>0</v>
      </c>
      <c r="L29" s="70"/>
    </row>
    <row r="30" spans="1:14" x14ac:dyDescent="0.55000000000000004">
      <c r="A30" t="s">
        <v>148</v>
      </c>
      <c r="B30" s="70">
        <v>204683</v>
      </c>
      <c r="H30" s="70">
        <v>204683</v>
      </c>
      <c r="I30" s="132">
        <f t="shared" si="1"/>
        <v>0</v>
      </c>
      <c r="J30" s="70">
        <f t="shared" si="2"/>
        <v>237655.25</v>
      </c>
      <c r="K30" s="70">
        <f>J30-'A2. Public Sector Net Debt'!R313</f>
        <v>0</v>
      </c>
      <c r="L30" s="70"/>
    </row>
    <row r="31" spans="1:14" x14ac:dyDescent="0.55000000000000004">
      <c r="A31" t="s">
        <v>149</v>
      </c>
      <c r="B31" s="70">
        <v>248646</v>
      </c>
      <c r="H31" s="70">
        <v>248646</v>
      </c>
      <c r="I31" s="132">
        <f t="shared" si="1"/>
        <v>0</v>
      </c>
      <c r="J31" s="70">
        <f t="shared" si="2"/>
        <v>286197.75</v>
      </c>
      <c r="K31" s="70">
        <f>J31-'A2. Public Sector Net Debt'!R314</f>
        <v>0</v>
      </c>
      <c r="L31" s="70"/>
    </row>
    <row r="32" spans="1:14" x14ac:dyDescent="0.55000000000000004">
      <c r="A32" t="s">
        <v>150</v>
      </c>
      <c r="B32" s="70">
        <v>298715</v>
      </c>
      <c r="H32" s="70">
        <v>298715</v>
      </c>
      <c r="I32" s="132">
        <f t="shared" si="1"/>
        <v>0</v>
      </c>
      <c r="J32" s="70">
        <f t="shared" si="2"/>
        <v>329627</v>
      </c>
      <c r="K32" s="70">
        <f>J32-'A2. Public Sector Net Debt'!R315</f>
        <v>0</v>
      </c>
      <c r="L32" s="70"/>
    </row>
    <row r="33" spans="1:12" x14ac:dyDescent="0.55000000000000004">
      <c r="A33" t="s">
        <v>151</v>
      </c>
      <c r="B33" s="70">
        <v>339931</v>
      </c>
      <c r="H33" s="70">
        <v>339931</v>
      </c>
      <c r="I33" s="132">
        <f t="shared" si="1"/>
        <v>0</v>
      </c>
      <c r="J33" s="70">
        <f t="shared" si="2"/>
        <v>367999</v>
      </c>
      <c r="K33" s="70">
        <f>J33-'A2. Public Sector Net Debt'!R316</f>
        <v>0</v>
      </c>
      <c r="L33" s="70"/>
    </row>
    <row r="34" spans="1:12" x14ac:dyDescent="0.55000000000000004">
      <c r="A34" t="s">
        <v>152</v>
      </c>
      <c r="B34" s="70">
        <v>377355</v>
      </c>
      <c r="H34" s="70">
        <v>377355</v>
      </c>
      <c r="I34" s="132">
        <f t="shared" si="1"/>
        <v>0</v>
      </c>
      <c r="J34" s="70">
        <f t="shared" si="2"/>
        <v>400795.5</v>
      </c>
      <c r="K34" s="70">
        <f>J34-'A2. Public Sector Net Debt'!R317</f>
        <v>0</v>
      </c>
      <c r="L34" s="70"/>
    </row>
    <row r="35" spans="1:12" x14ac:dyDescent="0.55000000000000004">
      <c r="A35" t="s">
        <v>153</v>
      </c>
      <c r="B35" s="70">
        <v>408609</v>
      </c>
      <c r="H35" s="70">
        <v>408609</v>
      </c>
      <c r="I35" s="132">
        <f t="shared" si="1"/>
        <v>0</v>
      </c>
      <c r="J35" s="70"/>
      <c r="K35" s="70"/>
      <c r="L35" s="70"/>
    </row>
    <row r="36" spans="1:12" x14ac:dyDescent="0.55000000000000004">
      <c r="A36" t="s">
        <v>254</v>
      </c>
      <c r="B36" s="70">
        <v>412278</v>
      </c>
      <c r="H36" s="70">
        <v>412278</v>
      </c>
      <c r="I36" s="132">
        <f t="shared" si="1"/>
        <v>0</v>
      </c>
      <c r="J36" s="70"/>
      <c r="K36" s="70"/>
      <c r="L36" s="70"/>
    </row>
    <row r="37" spans="1:12" x14ac:dyDescent="0.55000000000000004">
      <c r="B37" s="70"/>
    </row>
  </sheetData>
  <mergeCells count="1">
    <mergeCell ref="C3:G3"/>
  </mergeCells>
  <phoneticPr fontId="32" type="noConversion"/>
  <hyperlinks>
    <hyperlink ref="B4" r:id="rId1" xr:uid="{91EECD8E-1DC4-497B-B8B7-C53AAC47D86B}"/>
    <hyperlink ref="A1" location="'Cover page'!A1" display="'Cover page'!A1" xr:uid="{8935F287-7EA5-4B28-9AD3-4FAAE8B1FB8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32AF-68C8-46F7-B476-EABEEE0F4E7D}">
  <sheetPr codeName="Sheet439">
    <tabColor theme="7" tint="0.79998168889431442"/>
    <pageSetUpPr autoPageBreaks="0"/>
  </sheetPr>
  <dimension ref="A1:AP143"/>
  <sheetViews>
    <sheetView zoomScale="80" zoomScaleNormal="80" workbookViewId="0">
      <pane xSplit="1" ySplit="18" topLeftCell="B97" activePane="bottomRight" state="frozen"/>
      <selection pane="topRight"/>
      <selection pane="bottomLeft"/>
      <selection pane="bottomRight"/>
    </sheetView>
  </sheetViews>
  <sheetFormatPr defaultRowHeight="14.4" x14ac:dyDescent="0.55000000000000004"/>
  <cols>
    <col min="1" max="1" width="17.41796875" customWidth="1"/>
    <col min="2" max="12" width="9.15625" style="80"/>
    <col min="13" max="13" width="9.15625" style="81"/>
    <col min="14" max="14" width="13.26171875" style="81" customWidth="1"/>
    <col min="15" max="15" width="9.15625" style="187"/>
    <col min="16" max="21" width="9.15625" style="85"/>
    <col min="22" max="22" width="9.15625" style="185"/>
    <col min="23" max="23" width="13" style="185" customWidth="1"/>
    <col min="24" max="24" width="9.15625" style="189"/>
    <col min="25" max="30" width="9.15625" style="136"/>
    <col min="31" max="31" width="12.578125" style="136" customWidth="1"/>
    <col min="32" max="32" width="9.15625" style="79"/>
    <col min="33" max="33" width="13.26171875" style="79" customWidth="1"/>
    <col min="34" max="34" width="9.15625" style="206"/>
  </cols>
  <sheetData>
    <row r="1" spans="1:34" ht="18.3" x14ac:dyDescent="0.7">
      <c r="A1" s="228" t="s">
        <v>1043</v>
      </c>
      <c r="B1" s="129" t="s">
        <v>1026</v>
      </c>
      <c r="C1"/>
      <c r="D1"/>
      <c r="E1"/>
      <c r="F1"/>
      <c r="G1"/>
      <c r="H1"/>
      <c r="I1"/>
      <c r="J1"/>
      <c r="K1"/>
      <c r="L1"/>
      <c r="M1"/>
      <c r="N1"/>
      <c r="O1" s="208"/>
      <c r="P1"/>
      <c r="Q1"/>
      <c r="R1"/>
      <c r="S1"/>
      <c r="T1"/>
      <c r="U1"/>
      <c r="V1"/>
      <c r="W1"/>
      <c r="X1" s="208"/>
      <c r="Y1"/>
      <c r="Z1"/>
      <c r="AA1"/>
      <c r="AB1"/>
      <c r="AC1"/>
      <c r="AD1"/>
      <c r="AE1"/>
      <c r="AF1"/>
      <c r="AG1"/>
      <c r="AH1"/>
    </row>
    <row r="2" spans="1:34" ht="15.6" x14ac:dyDescent="0.6">
      <c r="B2" s="5" t="s">
        <v>1036</v>
      </c>
      <c r="C2"/>
      <c r="D2"/>
      <c r="E2"/>
      <c r="F2"/>
      <c r="G2"/>
      <c r="H2"/>
      <c r="I2"/>
      <c r="J2"/>
      <c r="K2"/>
      <c r="L2"/>
      <c r="M2"/>
      <c r="N2"/>
      <c r="O2" s="208"/>
      <c r="P2"/>
      <c r="Q2"/>
      <c r="R2"/>
      <c r="S2"/>
      <c r="T2"/>
      <c r="U2"/>
      <c r="V2"/>
      <c r="W2"/>
      <c r="X2" s="208"/>
      <c r="Y2"/>
      <c r="Z2"/>
      <c r="AA2"/>
      <c r="AB2"/>
      <c r="AC2"/>
      <c r="AD2"/>
      <c r="AE2"/>
      <c r="AF2"/>
      <c r="AG2"/>
      <c r="AH2"/>
    </row>
    <row r="3" spans="1:34" x14ac:dyDescent="0.55000000000000004">
      <c r="B3" s="126" t="s">
        <v>236</v>
      </c>
      <c r="C3"/>
      <c r="D3"/>
      <c r="E3"/>
      <c r="F3"/>
      <c r="G3"/>
      <c r="H3"/>
      <c r="I3" s="221" t="s">
        <v>1028</v>
      </c>
      <c r="J3" s="222"/>
      <c r="K3" s="222"/>
      <c r="L3" s="222"/>
      <c r="M3" s="222"/>
      <c r="N3" s="222"/>
      <c r="O3" s="223"/>
      <c r="P3" s="222"/>
      <c r="Q3" s="222"/>
      <c r="R3" s="222"/>
      <c r="S3" s="222"/>
      <c r="T3" s="222"/>
      <c r="U3" s="222"/>
      <c r="V3" s="222"/>
      <c r="W3" s="222"/>
      <c r="X3" s="223"/>
      <c r="Y3" s="222"/>
      <c r="Z3" s="222"/>
      <c r="AA3" s="222"/>
      <c r="AB3" s="222"/>
      <c r="AC3" s="222"/>
      <c r="AD3" s="222"/>
      <c r="AE3" s="222"/>
      <c r="AF3"/>
      <c r="AG3"/>
      <c r="AH3"/>
    </row>
    <row r="4" spans="1:34" x14ac:dyDescent="0.55000000000000004">
      <c r="B4" s="126" t="s">
        <v>237</v>
      </c>
      <c r="C4"/>
      <c r="D4"/>
      <c r="E4"/>
      <c r="F4"/>
      <c r="G4"/>
      <c r="H4"/>
      <c r="I4" s="224" t="s">
        <v>1030</v>
      </c>
      <c r="J4" s="222"/>
      <c r="K4" s="222"/>
      <c r="L4" s="222"/>
      <c r="M4" s="222"/>
      <c r="N4" s="222"/>
      <c r="O4" s="223"/>
      <c r="P4" s="222"/>
      <c r="Q4" s="222"/>
      <c r="R4" s="222"/>
      <c r="S4" s="222"/>
      <c r="T4" s="222"/>
      <c r="U4" s="222"/>
      <c r="V4" s="222"/>
      <c r="W4" s="222"/>
      <c r="X4" s="223"/>
      <c r="Y4" s="222"/>
      <c r="Z4" s="222"/>
      <c r="AA4" s="222"/>
      <c r="AB4" s="222"/>
      <c r="AC4" s="222"/>
      <c r="AD4" s="222"/>
      <c r="AE4" s="222"/>
      <c r="AF4"/>
      <c r="AG4"/>
      <c r="AH4"/>
    </row>
    <row r="5" spans="1:34" x14ac:dyDescent="0.55000000000000004">
      <c r="B5" s="126" t="s">
        <v>239</v>
      </c>
      <c r="C5"/>
      <c r="D5"/>
      <c r="E5"/>
      <c r="F5"/>
      <c r="G5"/>
      <c r="H5"/>
      <c r="I5" s="225" t="s">
        <v>1029</v>
      </c>
      <c r="J5" s="222"/>
      <c r="K5" s="222"/>
      <c r="L5" s="222"/>
      <c r="M5" s="222"/>
      <c r="N5" s="222"/>
      <c r="O5" s="223"/>
      <c r="P5" s="222"/>
      <c r="Q5" s="222"/>
      <c r="R5" s="222"/>
      <c r="S5" s="222"/>
      <c r="T5" s="222"/>
      <c r="U5" s="222"/>
      <c r="V5" s="222"/>
      <c r="W5" s="222"/>
      <c r="X5" s="223"/>
      <c r="Y5" s="222"/>
      <c r="Z5" s="222"/>
      <c r="AA5" s="222"/>
      <c r="AB5" s="222"/>
      <c r="AC5" s="222"/>
      <c r="AD5" s="222"/>
      <c r="AE5" s="222"/>
      <c r="AF5"/>
      <c r="AG5"/>
      <c r="AH5"/>
    </row>
    <row r="6" spans="1:34" x14ac:dyDescent="0.55000000000000004">
      <c r="B6" s="126" t="s">
        <v>241</v>
      </c>
      <c r="C6"/>
      <c r="D6"/>
      <c r="E6"/>
      <c r="F6"/>
      <c r="G6"/>
      <c r="H6"/>
      <c r="I6"/>
      <c r="J6"/>
      <c r="K6"/>
      <c r="L6"/>
      <c r="M6"/>
      <c r="N6"/>
      <c r="O6" s="208"/>
      <c r="P6"/>
      <c r="Q6"/>
      <c r="R6"/>
      <c r="S6"/>
      <c r="T6"/>
      <c r="U6"/>
      <c r="V6"/>
      <c r="W6"/>
      <c r="X6" s="208"/>
      <c r="Y6"/>
      <c r="Z6"/>
      <c r="AA6"/>
      <c r="AB6"/>
      <c r="AC6"/>
      <c r="AD6"/>
      <c r="AE6"/>
      <c r="AF6"/>
      <c r="AG6"/>
      <c r="AH6"/>
    </row>
    <row r="7" spans="1:34" x14ac:dyDescent="0.55000000000000004">
      <c r="B7" s="126" t="s">
        <v>243</v>
      </c>
      <c r="C7"/>
      <c r="D7"/>
      <c r="E7"/>
      <c r="F7"/>
      <c r="G7"/>
      <c r="H7"/>
      <c r="I7"/>
      <c r="J7"/>
      <c r="K7"/>
      <c r="L7"/>
      <c r="M7"/>
      <c r="N7"/>
      <c r="O7" s="208"/>
      <c r="P7"/>
      <c r="Q7"/>
      <c r="R7"/>
      <c r="S7"/>
      <c r="T7"/>
      <c r="U7"/>
      <c r="V7"/>
      <c r="W7"/>
      <c r="X7" s="208"/>
      <c r="Y7"/>
      <c r="Z7"/>
      <c r="AA7"/>
      <c r="AB7"/>
      <c r="AC7"/>
      <c r="AD7"/>
      <c r="AE7"/>
      <c r="AF7"/>
      <c r="AG7"/>
      <c r="AH7"/>
    </row>
    <row r="8" spans="1:34" x14ac:dyDescent="0.55000000000000004">
      <c r="B8" s="126" t="s">
        <v>245</v>
      </c>
      <c r="C8"/>
      <c r="D8"/>
      <c r="E8"/>
      <c r="F8"/>
      <c r="G8"/>
      <c r="H8"/>
      <c r="I8"/>
      <c r="J8"/>
      <c r="K8"/>
      <c r="L8"/>
      <c r="M8"/>
      <c r="N8"/>
      <c r="O8" s="208"/>
      <c r="P8"/>
      <c r="Q8"/>
      <c r="R8"/>
      <c r="S8"/>
      <c r="T8"/>
      <c r="U8"/>
      <c r="V8"/>
      <c r="W8"/>
      <c r="X8" s="208"/>
      <c r="Y8"/>
      <c r="Z8"/>
      <c r="AA8"/>
      <c r="AB8"/>
      <c r="AC8"/>
      <c r="AD8"/>
      <c r="AE8"/>
      <c r="AF8"/>
      <c r="AG8"/>
      <c r="AH8"/>
    </row>
    <row r="9" spans="1:34" x14ac:dyDescent="0.55000000000000004">
      <c r="B9" s="126" t="s">
        <v>238</v>
      </c>
      <c r="C9"/>
      <c r="D9"/>
      <c r="E9"/>
      <c r="F9"/>
      <c r="G9"/>
      <c r="H9"/>
      <c r="I9"/>
      <c r="J9"/>
      <c r="K9"/>
      <c r="L9"/>
      <c r="M9"/>
      <c r="N9"/>
      <c r="O9" s="208"/>
      <c r="P9"/>
      <c r="Q9"/>
      <c r="R9"/>
      <c r="S9"/>
      <c r="T9"/>
      <c r="U9"/>
      <c r="V9"/>
      <c r="W9"/>
      <c r="X9" s="208"/>
      <c r="Y9"/>
      <c r="Z9"/>
      <c r="AA9"/>
      <c r="AB9"/>
      <c r="AC9"/>
      <c r="AD9"/>
      <c r="AE9"/>
      <c r="AF9"/>
      <c r="AG9"/>
      <c r="AH9"/>
    </row>
    <row r="10" spans="1:34" x14ac:dyDescent="0.55000000000000004">
      <c r="B10" s="126" t="s">
        <v>240</v>
      </c>
      <c r="C10"/>
      <c r="D10"/>
      <c r="E10"/>
      <c r="F10"/>
      <c r="G10"/>
      <c r="H10"/>
      <c r="I10"/>
      <c r="J10"/>
      <c r="K10"/>
      <c r="L10"/>
      <c r="M10"/>
      <c r="N10"/>
      <c r="O10" s="208"/>
      <c r="P10"/>
      <c r="Q10"/>
      <c r="R10"/>
      <c r="S10"/>
      <c r="T10"/>
      <c r="U10"/>
      <c r="V10"/>
      <c r="W10"/>
      <c r="X10" s="208"/>
      <c r="Y10"/>
      <c r="Z10"/>
      <c r="AA10"/>
      <c r="AB10"/>
      <c r="AC10"/>
      <c r="AD10"/>
      <c r="AE10"/>
      <c r="AF10"/>
      <c r="AG10"/>
      <c r="AH10"/>
    </row>
    <row r="11" spans="1:34" x14ac:dyDescent="0.55000000000000004">
      <c r="B11" s="126" t="s">
        <v>242</v>
      </c>
      <c r="C11"/>
      <c r="D11"/>
      <c r="E11"/>
      <c r="F11"/>
      <c r="G11"/>
      <c r="H11"/>
      <c r="I11"/>
      <c r="J11"/>
      <c r="K11"/>
      <c r="L11"/>
      <c r="M11"/>
      <c r="N11"/>
      <c r="O11" s="208"/>
      <c r="P11"/>
      <c r="Q11"/>
      <c r="R11"/>
      <c r="S11"/>
      <c r="T11"/>
      <c r="U11"/>
      <c r="V11"/>
      <c r="W11"/>
      <c r="X11" s="208"/>
      <c r="Y11"/>
      <c r="Z11"/>
      <c r="AA11"/>
      <c r="AB11"/>
      <c r="AC11"/>
      <c r="AD11"/>
      <c r="AE11"/>
      <c r="AF11"/>
      <c r="AG11"/>
      <c r="AH11"/>
    </row>
    <row r="12" spans="1:34" x14ac:dyDescent="0.55000000000000004">
      <c r="B12" s="126" t="s">
        <v>244</v>
      </c>
      <c r="C12"/>
      <c r="D12"/>
      <c r="E12"/>
      <c r="F12"/>
      <c r="G12"/>
      <c r="H12"/>
      <c r="I12"/>
      <c r="J12"/>
      <c r="K12"/>
      <c r="L12"/>
      <c r="M12"/>
      <c r="N12"/>
      <c r="O12" s="208"/>
      <c r="P12"/>
      <c r="Q12"/>
      <c r="R12"/>
      <c r="S12"/>
      <c r="T12"/>
      <c r="U12"/>
      <c r="V12"/>
      <c r="W12"/>
      <c r="X12" s="208"/>
      <c r="Y12"/>
      <c r="Z12"/>
      <c r="AA12"/>
      <c r="AB12"/>
      <c r="AC12"/>
      <c r="AD12"/>
      <c r="AE12"/>
      <c r="AF12"/>
      <c r="AG12"/>
      <c r="AH12"/>
    </row>
    <row r="13" spans="1:34" x14ac:dyDescent="0.55000000000000004">
      <c r="B13"/>
      <c r="C13"/>
      <c r="D13"/>
      <c r="E13"/>
      <c r="F13"/>
      <c r="G13"/>
      <c r="H13"/>
      <c r="I13"/>
      <c r="J13"/>
      <c r="K13"/>
      <c r="L13"/>
      <c r="M13"/>
      <c r="N13"/>
      <c r="O13" s="208"/>
      <c r="P13"/>
      <c r="Q13"/>
      <c r="R13"/>
      <c r="S13"/>
      <c r="T13"/>
      <c r="U13"/>
      <c r="V13"/>
      <c r="W13"/>
      <c r="X13" s="208"/>
      <c r="Y13"/>
      <c r="Z13"/>
      <c r="AA13"/>
      <c r="AB13"/>
      <c r="AC13"/>
      <c r="AD13"/>
      <c r="AE13"/>
      <c r="AF13"/>
      <c r="AG13"/>
      <c r="AH13"/>
    </row>
    <row r="15" spans="1:34" x14ac:dyDescent="0.55000000000000004">
      <c r="B15" s="130" t="s">
        <v>198</v>
      </c>
      <c r="M15" s="226"/>
      <c r="N15" s="226"/>
      <c r="O15" s="184" t="s">
        <v>199</v>
      </c>
      <c r="X15" s="186" t="s">
        <v>200</v>
      </c>
    </row>
    <row r="16" spans="1:34" x14ac:dyDescent="0.55000000000000004">
      <c r="A16" t="s">
        <v>259</v>
      </c>
      <c r="B16" s="80" t="s">
        <v>201</v>
      </c>
      <c r="C16" s="80" t="s">
        <v>202</v>
      </c>
      <c r="D16" s="80" t="s">
        <v>203</v>
      </c>
      <c r="E16" s="80" t="s">
        <v>204</v>
      </c>
      <c r="F16" s="80" t="s">
        <v>205</v>
      </c>
      <c r="G16" s="80" t="s">
        <v>206</v>
      </c>
      <c r="H16" s="80" t="s">
        <v>207</v>
      </c>
      <c r="I16" s="80" t="s">
        <v>208</v>
      </c>
      <c r="J16" s="80" t="s">
        <v>209</v>
      </c>
      <c r="K16" s="80" t="s">
        <v>210</v>
      </c>
      <c r="L16" s="80" t="s">
        <v>211</v>
      </c>
      <c r="M16" s="226" t="s">
        <v>212</v>
      </c>
      <c r="N16" s="226" t="s">
        <v>213</v>
      </c>
      <c r="O16" s="187" t="s">
        <v>214</v>
      </c>
      <c r="P16" s="85" t="s">
        <v>215</v>
      </c>
      <c r="Q16" s="85" t="s">
        <v>216</v>
      </c>
      <c r="R16" s="85" t="s">
        <v>217</v>
      </c>
      <c r="S16" s="85" t="s">
        <v>218</v>
      </c>
      <c r="T16" s="85" t="s">
        <v>219</v>
      </c>
      <c r="U16" s="85" t="s">
        <v>220</v>
      </c>
      <c r="V16" s="188" t="s">
        <v>221</v>
      </c>
      <c r="W16" s="188" t="s">
        <v>222</v>
      </c>
      <c r="X16" s="189" t="s">
        <v>223</v>
      </c>
      <c r="Y16" s="136" t="s">
        <v>224</v>
      </c>
      <c r="Z16" s="136" t="s">
        <v>225</v>
      </c>
      <c r="AA16" s="136" t="s">
        <v>226</v>
      </c>
      <c r="AB16" s="136" t="s">
        <v>227</v>
      </c>
      <c r="AC16" s="136" t="s">
        <v>228</v>
      </c>
      <c r="AD16" s="190" t="s">
        <v>229</v>
      </c>
      <c r="AE16" s="190" t="s">
        <v>230</v>
      </c>
      <c r="AF16" s="86" t="s">
        <v>231</v>
      </c>
      <c r="AG16" s="86" t="s">
        <v>232</v>
      </c>
      <c r="AH16" s="207" t="s">
        <v>233</v>
      </c>
    </row>
    <row r="17" spans="1:42" x14ac:dyDescent="0.55000000000000004">
      <c r="A17" t="s">
        <v>234</v>
      </c>
      <c r="B17" s="130">
        <v>10.3</v>
      </c>
      <c r="C17" s="130">
        <v>2.7</v>
      </c>
      <c r="D17" s="130">
        <v>1.6</v>
      </c>
      <c r="E17" s="130">
        <v>3</v>
      </c>
      <c r="F17" s="130">
        <v>8.1</v>
      </c>
      <c r="G17" s="130">
        <v>6.8</v>
      </c>
      <c r="H17" s="130">
        <v>7.3</v>
      </c>
      <c r="I17" s="130">
        <v>5.0999999999999996</v>
      </c>
      <c r="J17" s="130">
        <v>0.9</v>
      </c>
      <c r="K17" s="130">
        <v>0.9</v>
      </c>
      <c r="L17" s="130">
        <v>8.3000000000000007</v>
      </c>
      <c r="O17" s="191">
        <v>4.3</v>
      </c>
      <c r="P17" s="192">
        <v>0.2</v>
      </c>
      <c r="Q17" s="192">
        <v>2.7</v>
      </c>
      <c r="R17" s="192">
        <v>2.2999999999999998</v>
      </c>
      <c r="S17" s="192">
        <v>2.9</v>
      </c>
      <c r="T17" s="192">
        <v>2.8</v>
      </c>
      <c r="U17" s="192">
        <v>12</v>
      </c>
      <c r="X17" s="186">
        <v>5.9</v>
      </c>
      <c r="Y17" s="190">
        <v>5.0999999999999996</v>
      </c>
      <c r="Z17" s="190">
        <v>2.2000000000000002</v>
      </c>
      <c r="AA17" s="190">
        <v>1.7</v>
      </c>
      <c r="AB17" s="190">
        <v>1.3</v>
      </c>
      <c r="AC17" s="190">
        <v>1.6</v>
      </c>
      <c r="AD17" s="190"/>
      <c r="AE17" s="190"/>
      <c r="AF17" s="86"/>
      <c r="AG17" s="86"/>
    </row>
    <row r="18" spans="1:42" x14ac:dyDescent="0.55000000000000004">
      <c r="A18" t="s">
        <v>235</v>
      </c>
      <c r="B18" s="193">
        <f t="shared" ref="B18:L18" si="0">100*B17/SUM($B$17:$L$17)</f>
        <v>18.727272727272727</v>
      </c>
      <c r="C18" s="193">
        <f t="shared" si="0"/>
        <v>4.9090909090909092</v>
      </c>
      <c r="D18" s="193">
        <f t="shared" si="0"/>
        <v>2.9090909090909092</v>
      </c>
      <c r="E18" s="193">
        <f t="shared" si="0"/>
        <v>5.4545454545454541</v>
      </c>
      <c r="F18" s="193">
        <f t="shared" si="0"/>
        <v>14.727272727272727</v>
      </c>
      <c r="G18" s="193">
        <f t="shared" si="0"/>
        <v>12.363636363636363</v>
      </c>
      <c r="H18" s="193">
        <f t="shared" si="0"/>
        <v>13.272727272727273</v>
      </c>
      <c r="I18" s="193">
        <f t="shared" si="0"/>
        <v>9.2727272727272716</v>
      </c>
      <c r="J18" s="193">
        <f t="shared" si="0"/>
        <v>1.6363636363636365</v>
      </c>
      <c r="K18" s="193">
        <f t="shared" si="0"/>
        <v>1.6363636363636365</v>
      </c>
      <c r="L18" s="193">
        <f t="shared" si="0"/>
        <v>15.090909090909093</v>
      </c>
      <c r="O18" s="191">
        <v>15.808823529411764</v>
      </c>
      <c r="P18" s="192">
        <v>0.73529411764705888</v>
      </c>
      <c r="Q18" s="192">
        <v>9.9264705882352935</v>
      </c>
      <c r="R18" s="192">
        <v>8.4558823529411757</v>
      </c>
      <c r="S18" s="192">
        <v>10.661764705882353</v>
      </c>
      <c r="T18" s="192">
        <v>10.294117647058824</v>
      </c>
      <c r="U18" s="192">
        <v>44.117647058823529</v>
      </c>
      <c r="X18" s="194">
        <v>33.146067415730336</v>
      </c>
      <c r="Y18" s="195">
        <v>28.651685393258422</v>
      </c>
      <c r="Z18" s="195">
        <v>12.359550561797754</v>
      </c>
      <c r="AA18" s="195">
        <v>9.5505617977528079</v>
      </c>
      <c r="AB18" s="195">
        <v>7.3033707865168536</v>
      </c>
      <c r="AC18" s="195">
        <v>8.9887640449438191</v>
      </c>
      <c r="AD18" s="190"/>
      <c r="AE18" s="190"/>
      <c r="AF18" s="86"/>
      <c r="AG18" s="86"/>
    </row>
    <row r="19" spans="1:42" x14ac:dyDescent="0.55000000000000004">
      <c r="A19">
        <v>1900</v>
      </c>
      <c r="B19" s="209">
        <v>4.5940000000000003</v>
      </c>
      <c r="C19" s="209">
        <v>8.9920000000000009</v>
      </c>
      <c r="D19" s="209">
        <v>18.814</v>
      </c>
      <c r="E19" s="209">
        <v>22.771000000000001</v>
      </c>
      <c r="F19" s="209">
        <v>20.382999999999999</v>
      </c>
      <c r="G19" s="209">
        <v>16.77</v>
      </c>
      <c r="H19" s="209">
        <v>33.19</v>
      </c>
      <c r="I19" s="209">
        <v>2.93</v>
      </c>
      <c r="J19" s="209">
        <v>2.36</v>
      </c>
      <c r="K19" s="209">
        <v>13.01</v>
      </c>
      <c r="L19" s="209">
        <v>16.57</v>
      </c>
      <c r="M19" s="196">
        <f t="shared" ref="M19:M50" si="1">B$18*B19/AVERAGE(B$96:B$98)+C$18*C19/AVERAGE(C$96:C$98)+D$18*D19/AVERAGE(D$96:D$98)+E$18*E19/AVERAGE(E$96:E$98)+F$18*F19/AVERAGE(F$96:F$98)+G$18*G19/AVERAGE(G$96:G$98)+H$18*H19/AVERAGE(H$96:H$98)+I$18*I19/AVERAGE(I$96:I$98)+J$18*J19/AVERAGE(J$96:J$98)+K$18*K19/AVERAGE(K$96:K$98)+L$18*L19/AVERAGE(L$96:L$98)</f>
        <v>15.595450359013507</v>
      </c>
      <c r="N19" s="196">
        <f t="shared" ref="N19:N50" si="2">100*((B19/AVERAGE(B$96:B$98))^(B$18/100))*((C19/AVERAGE(C$96:C$98))^(C$18/100))*((D19/AVERAGE(D$96:D$98))^(D$18/100))*((E19/AVERAGE(E$96:E$98))^(E$18/100))*((F19/AVERAGE(F$96:F$98))^(F$18/100))*((G19/AVERAGE(G$96:G$98))^(G$18/100))*((H19/AVERAGE(H$96:H$98))^(H$18/100))*((I19/AVERAGE(I$96:I$98))^(I$18/100))*((J19/AVERAGE(J$96:J$98))^(J$18/100))*((K19/AVERAGE(K$96:K$98))^(K$18/100))*((L19/AVERAGE(L$96:L$98))^(L$18/100))</f>
        <v>12.013820536126113</v>
      </c>
      <c r="O19" s="210">
        <v>16.989999999999998</v>
      </c>
      <c r="P19" s="211">
        <v>13.9</v>
      </c>
      <c r="Q19" s="211">
        <v>28.41</v>
      </c>
      <c r="R19" s="211">
        <v>18.149999999999999</v>
      </c>
      <c r="S19" s="211">
        <v>4.57</v>
      </c>
      <c r="T19" s="211">
        <v>111.09</v>
      </c>
      <c r="U19" s="211">
        <v>5.01</v>
      </c>
      <c r="V19" s="212">
        <f t="shared" ref="V19:V50" si="3">+O$18*O19/AVERAGE(O$96:O$98)+P$18*P19/AVERAGE(P$96:P$98)+Q$18*Q19/AVERAGE(Q$96:Q$98)+R$18*R19/AVERAGE(R$96:R$98)+S$18*S19/AVERAGE(S$96:S$98)+T$18*T19/AVERAGE(T$96:T$98)+U$18*U19/AVERAGE(U$96:U$98)</f>
        <v>21.276198843616978</v>
      </c>
      <c r="W19" s="212">
        <f t="shared" ref="W19:W50" si="4">100*((O19/AVERAGE(O$96:O$98))^(O$18/100))*((P19/AVERAGE(P$96:P$98))^(P$18/100))*((Q19/AVERAGE(Q$96:Q$98))^(Q$18/100))*((R19/AVERAGE(R$96:R$98))^(R$18/100))*((S19/AVERAGE(S$96:S$98))^(S$18/100))*((T19/AVERAGE(T$96:T$98))^(T$18/100))*((U19/AVERAGE(U$96:U$98))^(U$18/100))</f>
        <v>11.048536537983384</v>
      </c>
      <c r="X19" s="213">
        <v>21.724</v>
      </c>
      <c r="Y19" s="168">
        <v>59.89</v>
      </c>
      <c r="Z19" s="168">
        <v>4.78</v>
      </c>
      <c r="AA19" s="168">
        <v>8.7149999999999999</v>
      </c>
      <c r="AB19" s="168">
        <v>11.205</v>
      </c>
      <c r="AC19" s="168">
        <v>12.83</v>
      </c>
      <c r="AD19" s="168">
        <f t="shared" ref="AD19:AD50" si="5">X$18*X19/AVERAGE(X$96:X$98)+Y$18*Y19/AVERAGE(Y$96:Y$98)+Z$18*Z19/AVERAGE(Z$96:Z$98)+AA$18*AA19/AVERAGE(AA$96:AA$98)+AB$18*AB19/AVERAGE(AB$96:AB$98)+AC$18*AC19/AVERAGE(AC$96:AC$98)</f>
        <v>27.75503737162121</v>
      </c>
      <c r="AE19" s="168">
        <f t="shared" ref="AE19:AE50" si="6">100*((X19/AVERAGE(X$96:X$98))^(X$18/100))*((Y19/AVERAGE(Y$96:Y$98))^(Y$18/100))*((Z19/AVERAGE(Z$96:Z$98))^(Z$18/100))*((AA19/AVERAGE(AA$96:AA$98))^(AA$18/100))*((AB19/AVERAGE(AB$96:AB$98))^(AB$18/100))*((AC19/AVERAGE(AC$96:AC$98))^(AC$18/100))</f>
        <v>20.064150050556147</v>
      </c>
      <c r="AF19" s="99">
        <f t="shared" ref="AF19:AF50" si="7">B$17*B19/AVERAGE(B$96:B$98)+C$17*C19/AVERAGE(C$96:C$98)+D$17*D19/AVERAGE(D$96:D$98)+E$17*E19/AVERAGE(E$96:E$98)+F$17*F19/AVERAGE(F$96:F$98)+G$17*G19/AVERAGE(G$96:G$98)+H$17*H19/AVERAGE(H$96:H$98)+I$17*I19/AVERAGE(I$96:I$98)+J$17*J19/AVERAGE(J$96:J$98)+K$17*K19/AVERAGE(K$96:K$98)+L$17*L19/AVERAGE(L$96:L$98)+O$17*O19/AVERAGE(O$96:O$98)+P$17*P19/AVERAGE(P$96:P$98)+Q$17*Q19/AVERAGE(Q$96:Q$98)+R$17*R19/AVERAGE(R$96:R$98)+S$17*S19/AVERAGE(S$96:S$98)+T$17*T19/AVERAGE(T$96:T$98)+U$17*U19/AVERAGE(U$96:U$98)+X$17*X19/AVERAGE(X$96:X$98)+Y$17*Y19/AVERAGE(Y$96:Y$98)+Z$17*Z19/AVERAGE(Z$96:Z$98)+AA$17*AA19/AVERAGE(AA$96:AA$98)+AB$17*AB19/AVERAGE(AB$96:AB$98)+AC$17*AC19/AVERAGE(AC$96:AC$98)</f>
        <v>19.305020435069821</v>
      </c>
      <c r="AG19" s="99">
        <f t="shared" ref="AG19:AG50" si="8">100*((B19/AVERAGE(B$96:B$98))^(B$17/100))*((C19/AVERAGE(C$96:C$98))^(C$17/100))*((D19/AVERAGE(D$96:D$98))^(D$17/100))*((E19/AVERAGE(E$96:E$98))^(E$17/100))*((F19/AVERAGE(F$96:F$98))^(F$17/100))*((G19/AVERAGE(G$96:G$98))^(G$17/100))*((H19/AVERAGE(H$96:H$98))^(H$17/100))*((I19/AVERAGE(I$96:I$98))^(I$17/100))*((J19/AVERAGE(J$96:J$98))^(J$17/100))*((K19/AVERAGE(K$96:K$98))^(K$17/100))*((L19/AVERAGE(L$96:L$98))^(L$17/100))*((O19/AVERAGE(O$96:O$98))^(O$17/100))*((P19/AVERAGE(P$96:P$98))^(P$17/100))*((Q19/AVERAGE(Q$96:Q$98))^(Q$17/100))*((R19/AVERAGE(R$96:R$98))^(R$17/100))*((S19/AVERAGE(S$96:S$98))^(S$17/100))*((T19/AVERAGE(T$96:T$98))^(T$17/100))*((U19/AVERAGE(U$96:U$98))^(U$17/100))*((X19/AVERAGE(X$96:X$98))^(X$17/100))*((Y19/AVERAGE(Y$96:Y$98))^(Y$17/100))*((Z19/AVERAGE(Z$96:Z$98))^(Z$17/100))*((AA19/AVERAGE(AA$96:AA$98))^(AA$17/100))*((AB19/AVERAGE(AB$96:AB$98))^(AB$17/100))*((AC19/AVERAGE(AC$96:AC$98))^(AC$17/100))</f>
        <v>12.865729533021462</v>
      </c>
      <c r="AH19" s="214">
        <v>14.606999999999999</v>
      </c>
      <c r="AI19" s="72"/>
      <c r="AJ19" s="72"/>
      <c r="AK19" s="72"/>
      <c r="AL19" s="72"/>
      <c r="AM19" s="72"/>
      <c r="AN19" s="72"/>
      <c r="AO19" s="72"/>
      <c r="AP19" s="72"/>
    </row>
    <row r="20" spans="1:42" x14ac:dyDescent="0.55000000000000004">
      <c r="A20">
        <v>1901</v>
      </c>
      <c r="B20" s="209">
        <v>3.5979999999999999</v>
      </c>
      <c r="C20" s="209">
        <v>8.4570000000000007</v>
      </c>
      <c r="D20" s="209">
        <v>17.994</v>
      </c>
      <c r="E20" s="209">
        <v>20.466999999999999</v>
      </c>
      <c r="F20" s="209">
        <v>19.533000000000001</v>
      </c>
      <c r="G20" s="209">
        <v>21.465</v>
      </c>
      <c r="H20" s="209">
        <v>26.856999999999999</v>
      </c>
      <c r="I20" s="209">
        <v>2.93</v>
      </c>
      <c r="J20" s="209">
        <v>2.36</v>
      </c>
      <c r="K20" s="209">
        <v>13.47</v>
      </c>
      <c r="L20" s="209">
        <v>15.7</v>
      </c>
      <c r="M20" s="196">
        <f t="shared" si="1"/>
        <v>14.724078799296057</v>
      </c>
      <c r="N20" s="196">
        <f t="shared" si="2"/>
        <v>11.231693674940891</v>
      </c>
      <c r="O20" s="210">
        <v>17.09</v>
      </c>
      <c r="P20" s="211">
        <v>12.46</v>
      </c>
      <c r="Q20" s="211">
        <v>23.85</v>
      </c>
      <c r="R20" s="211">
        <v>17.5</v>
      </c>
      <c r="S20" s="211">
        <v>4.6399999999999997</v>
      </c>
      <c r="T20" s="211">
        <v>97.82</v>
      </c>
      <c r="U20" s="211">
        <v>4.66</v>
      </c>
      <c r="V20" s="212">
        <f t="shared" si="3"/>
        <v>19.260833028604928</v>
      </c>
      <c r="W20" s="212">
        <f t="shared" si="4"/>
        <v>10.366151948475229</v>
      </c>
      <c r="X20" s="213">
        <v>21.616</v>
      </c>
      <c r="Y20" s="168">
        <v>60.44</v>
      </c>
      <c r="Z20" s="168">
        <v>2.6760000000000002</v>
      </c>
      <c r="AA20" s="168">
        <v>8.3759999999999994</v>
      </c>
      <c r="AB20" s="168">
        <v>11.103</v>
      </c>
      <c r="AC20" s="168">
        <v>11.895</v>
      </c>
      <c r="AD20" s="168">
        <f t="shared" si="5"/>
        <v>27.492909992630132</v>
      </c>
      <c r="AE20" s="168">
        <f t="shared" si="6"/>
        <v>18.484698903713461</v>
      </c>
      <c r="AF20" s="99">
        <f t="shared" si="7"/>
        <v>18.230927902081532</v>
      </c>
      <c r="AG20" s="99">
        <f t="shared" si="8"/>
        <v>12.008408980639993</v>
      </c>
      <c r="AH20" s="214">
        <v>13.858000000000001</v>
      </c>
      <c r="AI20" s="72"/>
      <c r="AJ20" s="72"/>
      <c r="AK20" s="72"/>
      <c r="AL20" s="72"/>
      <c r="AM20" s="72"/>
      <c r="AN20" s="72"/>
      <c r="AO20" s="72"/>
      <c r="AP20" s="72"/>
    </row>
    <row r="21" spans="1:42" x14ac:dyDescent="0.55000000000000004">
      <c r="A21">
        <v>1902</v>
      </c>
      <c r="B21" s="209">
        <v>3.044</v>
      </c>
      <c r="C21" s="209">
        <v>8.51</v>
      </c>
      <c r="D21" s="209">
        <v>19.067</v>
      </c>
      <c r="E21" s="209">
        <v>19.797999999999998</v>
      </c>
      <c r="F21" s="209">
        <v>22.364000000000001</v>
      </c>
      <c r="G21" s="209">
        <v>27.628</v>
      </c>
      <c r="H21" s="209">
        <v>21.462</v>
      </c>
      <c r="I21" s="209">
        <v>2.93</v>
      </c>
      <c r="J21" s="209">
        <v>2.36</v>
      </c>
      <c r="K21" s="209">
        <v>13.94</v>
      </c>
      <c r="L21" s="209">
        <v>16.57</v>
      </c>
      <c r="M21" s="196">
        <f t="shared" si="1"/>
        <v>15.219458324157319</v>
      </c>
      <c r="N21" s="196">
        <f t="shared" si="2"/>
        <v>11.219822740399435</v>
      </c>
      <c r="O21" s="210">
        <v>17.649999999999999</v>
      </c>
      <c r="P21" s="211">
        <v>11.97</v>
      </c>
      <c r="Q21" s="211">
        <v>25.88</v>
      </c>
      <c r="R21" s="211">
        <v>17.59</v>
      </c>
      <c r="S21" s="211">
        <v>4.9000000000000004</v>
      </c>
      <c r="T21" s="211">
        <v>94.88</v>
      </c>
      <c r="U21" s="211">
        <v>4.5599999999999996</v>
      </c>
      <c r="V21" s="212">
        <f t="shared" si="3"/>
        <v>19.235832774936913</v>
      </c>
      <c r="W21" s="212">
        <f t="shared" si="4"/>
        <v>10.433183836459342</v>
      </c>
      <c r="X21" s="213">
        <v>14.8</v>
      </c>
      <c r="Y21" s="168">
        <v>60.44</v>
      </c>
      <c r="Z21" s="168">
        <v>4.2830000000000004</v>
      </c>
      <c r="AA21" s="168">
        <v>7.4119999999999999</v>
      </c>
      <c r="AB21" s="168">
        <v>10.436</v>
      </c>
      <c r="AC21" s="168">
        <v>14.145</v>
      </c>
      <c r="AD21" s="168">
        <f t="shared" si="5"/>
        <v>25.493718347518225</v>
      </c>
      <c r="AE21" s="168">
        <f t="shared" si="6"/>
        <v>17.268512374051511</v>
      </c>
      <c r="AF21" s="99">
        <f t="shared" si="7"/>
        <v>18.14073045892761</v>
      </c>
      <c r="AG21" s="99">
        <f t="shared" si="8"/>
        <v>11.877719374874287</v>
      </c>
      <c r="AH21" s="214">
        <v>13.483000000000001</v>
      </c>
      <c r="AI21" s="72"/>
      <c r="AJ21" s="72"/>
      <c r="AK21" s="72"/>
      <c r="AL21" s="72"/>
      <c r="AM21" s="72"/>
      <c r="AN21" s="72"/>
      <c r="AO21" s="72"/>
      <c r="AP21" s="72"/>
    </row>
    <row r="22" spans="1:42" x14ac:dyDescent="0.55000000000000004">
      <c r="A22">
        <v>1903</v>
      </c>
      <c r="B22" s="209">
        <v>3.1</v>
      </c>
      <c r="C22" s="209">
        <v>8.5640000000000001</v>
      </c>
      <c r="D22" s="209">
        <v>14.521000000000001</v>
      </c>
      <c r="E22" s="209">
        <v>25.035</v>
      </c>
      <c r="F22" s="209">
        <v>22.364000000000001</v>
      </c>
      <c r="G22" s="209">
        <v>19.704999999999998</v>
      </c>
      <c r="H22" s="209">
        <v>22.986000000000001</v>
      </c>
      <c r="I22" s="209">
        <v>2.79</v>
      </c>
      <c r="J22" s="209">
        <v>2.36</v>
      </c>
      <c r="K22" s="209">
        <v>14.43</v>
      </c>
      <c r="L22" s="209">
        <v>16.86</v>
      </c>
      <c r="M22" s="196">
        <f t="shared" si="1"/>
        <v>14.647530889090316</v>
      </c>
      <c r="N22" s="196">
        <f t="shared" si="2"/>
        <v>10.93807473822412</v>
      </c>
      <c r="O22" s="210">
        <v>21.52</v>
      </c>
      <c r="P22" s="211">
        <v>13.11</v>
      </c>
      <c r="Q22" s="211">
        <v>27.9</v>
      </c>
      <c r="R22" s="211">
        <v>16.760000000000002</v>
      </c>
      <c r="S22" s="211">
        <v>5.18</v>
      </c>
      <c r="T22" s="211">
        <v>120.95</v>
      </c>
      <c r="U22" s="211">
        <v>4.82</v>
      </c>
      <c r="V22" s="212">
        <f t="shared" si="3"/>
        <v>22.814585114319719</v>
      </c>
      <c r="W22" s="212">
        <f t="shared" si="4"/>
        <v>11.424418649321883</v>
      </c>
      <c r="X22" s="213">
        <v>17.765000000000001</v>
      </c>
      <c r="Y22" s="168">
        <v>60.44</v>
      </c>
      <c r="Z22" s="168">
        <v>4.4909999999999997</v>
      </c>
      <c r="AA22" s="168">
        <v>7.6120000000000001</v>
      </c>
      <c r="AB22" s="168">
        <v>10.872</v>
      </c>
      <c r="AC22" s="168">
        <v>15.157999999999999</v>
      </c>
      <c r="AD22" s="168">
        <f t="shared" si="5"/>
        <v>26.644223080284224</v>
      </c>
      <c r="AE22" s="168">
        <f t="shared" si="6"/>
        <v>18.671923617493093</v>
      </c>
      <c r="AF22" s="99">
        <f t="shared" si="7"/>
        <v>19.004380848385225</v>
      </c>
      <c r="AG22" s="99">
        <f t="shared" si="8"/>
        <v>12.17362777334</v>
      </c>
      <c r="AH22" s="214">
        <v>13.483000000000001</v>
      </c>
      <c r="AI22" s="72"/>
      <c r="AJ22" s="72"/>
      <c r="AK22" s="72"/>
      <c r="AL22" s="72"/>
      <c r="AM22" s="72"/>
      <c r="AN22" s="72"/>
      <c r="AO22" s="72"/>
      <c r="AP22" s="72"/>
    </row>
    <row r="23" spans="1:42" x14ac:dyDescent="0.55000000000000004">
      <c r="A23">
        <v>1904</v>
      </c>
      <c r="B23" s="209">
        <v>4.3170000000000002</v>
      </c>
      <c r="C23" s="209">
        <v>8.7780000000000005</v>
      </c>
      <c r="D23" s="209">
        <v>17.425000000000001</v>
      </c>
      <c r="E23" s="209">
        <v>20.876999999999999</v>
      </c>
      <c r="F23" s="209">
        <v>26.044</v>
      </c>
      <c r="G23" s="209">
        <v>21.13</v>
      </c>
      <c r="H23" s="209">
        <v>30.609000000000002</v>
      </c>
      <c r="I23" s="209">
        <v>2.93</v>
      </c>
      <c r="J23" s="209">
        <v>2.36</v>
      </c>
      <c r="K23" s="209">
        <v>14.94</v>
      </c>
      <c r="L23" s="209">
        <v>16.57</v>
      </c>
      <c r="M23" s="196">
        <f t="shared" si="1"/>
        <v>16.4511222344745</v>
      </c>
      <c r="N23" s="196">
        <f t="shared" si="2"/>
        <v>12.459041812377899</v>
      </c>
      <c r="O23" s="210">
        <v>20.67</v>
      </c>
      <c r="P23" s="211">
        <v>13.61</v>
      </c>
      <c r="Q23" s="211">
        <v>29.93</v>
      </c>
      <c r="R23" s="211">
        <v>18.29</v>
      </c>
      <c r="S23" s="211">
        <v>5.0199999999999996</v>
      </c>
      <c r="T23" s="211">
        <v>135.69999999999999</v>
      </c>
      <c r="U23" s="211">
        <v>4.5599999999999996</v>
      </c>
      <c r="V23" s="212">
        <f t="shared" si="3"/>
        <v>24.4013822725517</v>
      </c>
      <c r="W23" s="212">
        <f t="shared" si="4"/>
        <v>11.336783982205723</v>
      </c>
      <c r="X23" s="213">
        <v>17.202000000000002</v>
      </c>
      <c r="Y23" s="168">
        <v>64.102999999999994</v>
      </c>
      <c r="Z23" s="168">
        <v>4.4749999999999996</v>
      </c>
      <c r="AA23" s="168">
        <v>8.1310000000000002</v>
      </c>
      <c r="AB23" s="168">
        <v>11.051</v>
      </c>
      <c r="AC23" s="168">
        <v>14.407999999999999</v>
      </c>
      <c r="AD23" s="168">
        <f t="shared" si="5"/>
        <v>27.500369938951629</v>
      </c>
      <c r="AE23" s="168">
        <f t="shared" si="6"/>
        <v>18.834582188751533</v>
      </c>
      <c r="AF23" s="99">
        <f t="shared" si="7"/>
        <v>20.580359056228428</v>
      </c>
      <c r="AG23" s="99">
        <f t="shared" si="8"/>
        <v>13.070131743495052</v>
      </c>
      <c r="AH23" s="214">
        <v>13.858000000000001</v>
      </c>
      <c r="AI23" s="72"/>
      <c r="AJ23" s="72"/>
      <c r="AK23" s="72"/>
      <c r="AL23" s="72"/>
      <c r="AM23" s="72"/>
      <c r="AN23" s="72"/>
      <c r="AO23" s="72"/>
      <c r="AP23" s="72"/>
    </row>
    <row r="24" spans="1:42" x14ac:dyDescent="0.55000000000000004">
      <c r="A24">
        <v>1905</v>
      </c>
      <c r="B24" s="209">
        <v>4.5940000000000003</v>
      </c>
      <c r="C24" s="209">
        <v>8.6170000000000009</v>
      </c>
      <c r="D24" s="209">
        <v>16.920000000000002</v>
      </c>
      <c r="E24" s="209">
        <v>23.488</v>
      </c>
      <c r="F24" s="209">
        <v>25.478000000000002</v>
      </c>
      <c r="G24" s="209">
        <v>22.346</v>
      </c>
      <c r="H24" s="209">
        <v>32.72</v>
      </c>
      <c r="I24" s="209">
        <v>2.92</v>
      </c>
      <c r="J24" s="209">
        <v>2.36</v>
      </c>
      <c r="K24" s="209">
        <v>15.47</v>
      </c>
      <c r="L24" s="209">
        <v>16.28</v>
      </c>
      <c r="M24" s="196">
        <f t="shared" si="1"/>
        <v>16.933974246142274</v>
      </c>
      <c r="N24" s="196">
        <f t="shared" si="2"/>
        <v>12.792760197321435</v>
      </c>
      <c r="O24" s="210">
        <v>19.260000000000002</v>
      </c>
      <c r="P24" s="211">
        <v>17.96</v>
      </c>
      <c r="Q24" s="211">
        <v>36.53</v>
      </c>
      <c r="R24" s="211">
        <v>22.77</v>
      </c>
      <c r="S24" s="211">
        <v>4.83</v>
      </c>
      <c r="T24" s="211">
        <v>145.06</v>
      </c>
      <c r="U24" s="211">
        <v>4.55</v>
      </c>
      <c r="V24" s="212">
        <f t="shared" si="3"/>
        <v>26.183281410227508</v>
      </c>
      <c r="W24" s="212">
        <f t="shared" si="4"/>
        <v>11.693267427912494</v>
      </c>
      <c r="X24" s="213">
        <v>20.919</v>
      </c>
      <c r="Y24" s="168">
        <v>64.102999999999994</v>
      </c>
      <c r="Z24" s="168">
        <v>5.0140000000000002</v>
      </c>
      <c r="AA24" s="168">
        <v>8.5749999999999993</v>
      </c>
      <c r="AB24" s="168">
        <v>12.077</v>
      </c>
      <c r="AC24" s="168">
        <v>16.745999999999999</v>
      </c>
      <c r="AD24" s="168">
        <f t="shared" si="5"/>
        <v>29.126541155385777</v>
      </c>
      <c r="AE24" s="168">
        <f t="shared" si="6"/>
        <v>20.898429479331622</v>
      </c>
      <c r="AF24" s="99">
        <f t="shared" si="7"/>
        <v>21.6200627046188</v>
      </c>
      <c r="AG24" s="99">
        <f t="shared" si="8"/>
        <v>13.623513678760101</v>
      </c>
      <c r="AH24" s="214">
        <v>13.858000000000001</v>
      </c>
      <c r="AI24" s="72"/>
      <c r="AJ24" s="72"/>
      <c r="AK24" s="72"/>
      <c r="AL24" s="72"/>
      <c r="AM24" s="72"/>
      <c r="AN24" s="72"/>
      <c r="AO24" s="72"/>
      <c r="AP24" s="72"/>
    </row>
    <row r="25" spans="1:42" x14ac:dyDescent="0.55000000000000004">
      <c r="A25">
        <v>1906</v>
      </c>
      <c r="B25" s="209">
        <v>4.4279999999999999</v>
      </c>
      <c r="C25" s="209">
        <v>8.8309999999999995</v>
      </c>
      <c r="D25" s="209">
        <v>14.837</v>
      </c>
      <c r="E25" s="209">
        <v>27.608000000000001</v>
      </c>
      <c r="F25" s="209">
        <v>21.515000000000001</v>
      </c>
      <c r="G25" s="209">
        <v>19.663</v>
      </c>
      <c r="H25" s="209">
        <v>24.863</v>
      </c>
      <c r="I25" s="209">
        <v>2.93</v>
      </c>
      <c r="J25" s="209">
        <v>2.36</v>
      </c>
      <c r="K25" s="209">
        <v>16.010000000000002</v>
      </c>
      <c r="L25" s="209">
        <v>18.309999999999999</v>
      </c>
      <c r="M25" s="196">
        <f t="shared" si="1"/>
        <v>15.435437248625053</v>
      </c>
      <c r="N25" s="196">
        <f t="shared" si="2"/>
        <v>12.056891758397354</v>
      </c>
      <c r="O25" s="210">
        <v>21.24</v>
      </c>
      <c r="P25" s="211">
        <v>22.78</v>
      </c>
      <c r="Q25" s="211">
        <v>36.020000000000003</v>
      </c>
      <c r="R25" s="211">
        <v>25.79</v>
      </c>
      <c r="S25" s="211">
        <v>5.07</v>
      </c>
      <c r="T25" s="211">
        <v>150.80000000000001</v>
      </c>
      <c r="U25" s="211">
        <v>4.9000000000000004</v>
      </c>
      <c r="V25" s="212">
        <f t="shared" si="3"/>
        <v>27.507353780609279</v>
      </c>
      <c r="W25" s="212">
        <f t="shared" si="4"/>
        <v>12.518738827941151</v>
      </c>
      <c r="X25" s="213">
        <v>25.87</v>
      </c>
      <c r="Y25" s="168">
        <v>65.567999999999998</v>
      </c>
      <c r="Z25" s="168">
        <v>6.367</v>
      </c>
      <c r="AA25" s="168">
        <v>9.49</v>
      </c>
      <c r="AB25" s="168">
        <v>14.513</v>
      </c>
      <c r="AC25" s="168">
        <v>17.681000000000001</v>
      </c>
      <c r="AD25" s="168">
        <f t="shared" si="5"/>
        <v>31.703945206848147</v>
      </c>
      <c r="AE25" s="168">
        <f t="shared" si="6"/>
        <v>23.904617975318335</v>
      </c>
      <c r="AF25" s="99">
        <f t="shared" si="7"/>
        <v>21.614792961888472</v>
      </c>
      <c r="AG25" s="99">
        <f t="shared" si="8"/>
        <v>13.758962543399342</v>
      </c>
      <c r="AH25" s="214">
        <v>14.606999999999999</v>
      </c>
      <c r="AI25" s="72"/>
      <c r="AJ25" s="72"/>
      <c r="AK25" s="72"/>
      <c r="AL25" s="72"/>
      <c r="AM25" s="72"/>
      <c r="AN25" s="72"/>
      <c r="AO25" s="72"/>
      <c r="AP25" s="72"/>
    </row>
    <row r="26" spans="1:42" x14ac:dyDescent="0.55000000000000004">
      <c r="A26">
        <v>1907</v>
      </c>
      <c r="B26" s="209">
        <v>3.5979999999999999</v>
      </c>
      <c r="C26" s="209">
        <v>10.705</v>
      </c>
      <c r="D26" s="209">
        <v>14.521000000000001</v>
      </c>
      <c r="E26" s="209">
        <v>29.637</v>
      </c>
      <c r="F26" s="209">
        <v>24.911999999999999</v>
      </c>
      <c r="G26" s="209">
        <v>22.262</v>
      </c>
      <c r="H26" s="209">
        <v>26.152999999999999</v>
      </c>
      <c r="I26" s="209">
        <v>2.86</v>
      </c>
      <c r="J26" s="209">
        <v>2.2999999999999998</v>
      </c>
      <c r="K26" s="209">
        <v>16.579999999999998</v>
      </c>
      <c r="L26" s="209">
        <v>19.77</v>
      </c>
      <c r="M26" s="196">
        <f t="shared" si="1"/>
        <v>16.688500976026024</v>
      </c>
      <c r="N26" s="196">
        <f t="shared" si="2"/>
        <v>12.386313296786744</v>
      </c>
      <c r="O26" s="210">
        <v>21.52</v>
      </c>
      <c r="P26" s="211">
        <v>20.39</v>
      </c>
      <c r="Q26" s="211">
        <v>35.51</v>
      </c>
      <c r="R26" s="211">
        <v>20.350000000000001</v>
      </c>
      <c r="S26" s="211">
        <v>5.25</v>
      </c>
      <c r="T26" s="211">
        <v>139.16999999999999</v>
      </c>
      <c r="U26" s="211">
        <v>5.09</v>
      </c>
      <c r="V26" s="212">
        <f t="shared" si="3"/>
        <v>25.929244113431512</v>
      </c>
      <c r="W26" s="212">
        <f t="shared" si="4"/>
        <v>12.419592674595277</v>
      </c>
      <c r="X26" s="213">
        <v>26.835999999999999</v>
      </c>
      <c r="Y26" s="168">
        <v>82.418000000000006</v>
      </c>
      <c r="Z26" s="168">
        <v>6.1029999999999998</v>
      </c>
      <c r="AA26" s="168">
        <v>9.27</v>
      </c>
      <c r="AB26" s="168">
        <v>13.641</v>
      </c>
      <c r="AC26" s="168">
        <v>16.98</v>
      </c>
      <c r="AD26" s="168">
        <f t="shared" si="5"/>
        <v>36.671629915078242</v>
      </c>
      <c r="AE26" s="168">
        <f t="shared" si="6"/>
        <v>25.434794932180104</v>
      </c>
      <c r="AF26" s="99">
        <f t="shared" si="7"/>
        <v>22.758980060551604</v>
      </c>
      <c r="AG26" s="99">
        <f t="shared" si="8"/>
        <v>14.089045125145855</v>
      </c>
      <c r="AH26" s="214">
        <v>15.356</v>
      </c>
      <c r="AI26" s="72"/>
      <c r="AJ26" s="72"/>
      <c r="AK26" s="72"/>
      <c r="AL26" s="72"/>
      <c r="AM26" s="72"/>
      <c r="AN26" s="72"/>
      <c r="AO26" s="72"/>
      <c r="AP26" s="72"/>
    </row>
    <row r="27" spans="1:42" x14ac:dyDescent="0.55000000000000004">
      <c r="A27">
        <v>1908</v>
      </c>
      <c r="B27" s="209">
        <v>4.5940000000000003</v>
      </c>
      <c r="C27" s="209">
        <v>7.44</v>
      </c>
      <c r="D27" s="209">
        <v>13.448</v>
      </c>
      <c r="E27" s="209">
        <v>30.745999999999999</v>
      </c>
      <c r="F27" s="209">
        <v>29.440999999999999</v>
      </c>
      <c r="G27" s="209">
        <v>29.053999999999998</v>
      </c>
      <c r="H27" s="209">
        <v>30.023</v>
      </c>
      <c r="I27" s="209">
        <v>2.93</v>
      </c>
      <c r="J27" s="209">
        <v>2.2599999999999998</v>
      </c>
      <c r="K27" s="209">
        <v>17.164000000000001</v>
      </c>
      <c r="L27" s="209">
        <v>16.57</v>
      </c>
      <c r="M27" s="196">
        <f t="shared" si="1"/>
        <v>18.296872529052557</v>
      </c>
      <c r="N27" s="196">
        <f t="shared" si="2"/>
        <v>13.409709332030687</v>
      </c>
      <c r="O27" s="210">
        <v>20.58</v>
      </c>
      <c r="P27" s="211">
        <v>15.06</v>
      </c>
      <c r="Q27" s="211">
        <v>30.44</v>
      </c>
      <c r="R27" s="211">
        <v>19.190000000000001</v>
      </c>
      <c r="S27" s="211">
        <v>5.56</v>
      </c>
      <c r="T27" s="211">
        <v>112.38</v>
      </c>
      <c r="U27" s="211">
        <v>4.74</v>
      </c>
      <c r="V27" s="212">
        <f t="shared" si="3"/>
        <v>22.260938559400962</v>
      </c>
      <c r="W27" s="212">
        <f t="shared" si="4"/>
        <v>11.50070562794072</v>
      </c>
      <c r="X27" s="213">
        <v>17.725000000000001</v>
      </c>
      <c r="Y27" s="168">
        <v>52.564</v>
      </c>
      <c r="Z27" s="168">
        <v>4.71</v>
      </c>
      <c r="AA27" s="168">
        <v>7.5110000000000001</v>
      </c>
      <c r="AB27" s="168">
        <v>10.769</v>
      </c>
      <c r="AC27" s="168">
        <v>13.385</v>
      </c>
      <c r="AD27" s="168">
        <f t="shared" si="5"/>
        <v>24.224878577239817</v>
      </c>
      <c r="AE27" s="168">
        <f t="shared" si="6"/>
        <v>17.796516800177823</v>
      </c>
      <c r="AF27" s="99">
        <f t="shared" si="7"/>
        <v>20.430283565884658</v>
      </c>
      <c r="AG27" s="99">
        <f t="shared" si="8"/>
        <v>13.525625003069706</v>
      </c>
      <c r="AH27" s="214">
        <v>14.231999999999999</v>
      </c>
      <c r="AI27" s="72"/>
      <c r="AJ27" s="72"/>
      <c r="AK27" s="72"/>
      <c r="AL27" s="72"/>
      <c r="AM27" s="72"/>
      <c r="AN27" s="72"/>
      <c r="AO27" s="72"/>
      <c r="AP27" s="72"/>
    </row>
    <row r="28" spans="1:42" x14ac:dyDescent="0.55000000000000004">
      <c r="A28">
        <v>1909</v>
      </c>
      <c r="B28" s="209">
        <v>4.8710000000000004</v>
      </c>
      <c r="C28" s="209">
        <v>6.3689999999999998</v>
      </c>
      <c r="D28" s="209">
        <v>14.71</v>
      </c>
      <c r="E28" s="209">
        <v>24.195</v>
      </c>
      <c r="F28" s="209">
        <v>30.856999999999999</v>
      </c>
      <c r="G28" s="209">
        <v>28.341000000000001</v>
      </c>
      <c r="H28" s="209">
        <v>29.553999999999998</v>
      </c>
      <c r="I28" s="209">
        <v>2.93</v>
      </c>
      <c r="J28" s="209">
        <v>2.36</v>
      </c>
      <c r="K28" s="209">
        <v>16.606000000000002</v>
      </c>
      <c r="L28" s="209">
        <v>17.440000000000001</v>
      </c>
      <c r="M28" s="196">
        <f t="shared" si="1"/>
        <v>18.157493356290537</v>
      </c>
      <c r="N28" s="196">
        <f t="shared" si="2"/>
        <v>13.443550486254379</v>
      </c>
      <c r="O28" s="210">
        <v>23.51</v>
      </c>
      <c r="P28" s="211">
        <v>12.65</v>
      </c>
      <c r="Q28" s="211">
        <v>35.51</v>
      </c>
      <c r="R28" s="211">
        <v>25.78</v>
      </c>
      <c r="S28" s="211">
        <v>5.78</v>
      </c>
      <c r="T28" s="211">
        <v>161.72</v>
      </c>
      <c r="U28" s="211">
        <v>4.83</v>
      </c>
      <c r="V28" s="212">
        <f t="shared" si="3"/>
        <v>28.909192044088726</v>
      </c>
      <c r="W28" s="212">
        <f t="shared" si="4"/>
        <v>12.836951165123809</v>
      </c>
      <c r="X28" s="213">
        <v>17.417000000000002</v>
      </c>
      <c r="Y28" s="168">
        <v>40.292999999999999</v>
      </c>
      <c r="Z28" s="168">
        <v>4.7519999999999998</v>
      </c>
      <c r="AA28" s="168">
        <v>7.3179999999999996</v>
      </c>
      <c r="AB28" s="168">
        <v>10.949</v>
      </c>
      <c r="AC28" s="168">
        <v>15.635999999999999</v>
      </c>
      <c r="AD28" s="168">
        <f t="shared" si="5"/>
        <v>20.809167756463054</v>
      </c>
      <c r="AE28" s="168">
        <f t="shared" si="6"/>
        <v>16.623458678247676</v>
      </c>
      <c r="AF28" s="99">
        <f t="shared" si="7"/>
        <v>21.553953442602356</v>
      </c>
      <c r="AG28" s="99">
        <f t="shared" si="8"/>
        <v>13.78709383099668</v>
      </c>
      <c r="AH28" s="214">
        <v>14.231999999999999</v>
      </c>
      <c r="AI28" s="72"/>
      <c r="AJ28" s="72"/>
      <c r="AK28" s="72"/>
      <c r="AL28" s="72"/>
      <c r="AM28" s="72"/>
      <c r="AN28" s="72"/>
      <c r="AO28" s="72"/>
      <c r="AP28" s="72"/>
    </row>
    <row r="29" spans="1:42" x14ac:dyDescent="0.55000000000000004">
      <c r="A29">
        <v>1910</v>
      </c>
      <c r="B29" s="209">
        <v>5.7569999999999997</v>
      </c>
      <c r="C29" s="209">
        <v>5.9950000000000001</v>
      </c>
      <c r="D29" s="209">
        <v>15.151999999999999</v>
      </c>
      <c r="E29" s="209">
        <v>24.152999999999999</v>
      </c>
      <c r="F29" s="209">
        <v>27.177</v>
      </c>
      <c r="G29" s="209">
        <v>23.812999999999999</v>
      </c>
      <c r="H29" s="209">
        <v>31.9</v>
      </c>
      <c r="I29" s="209">
        <v>2.92</v>
      </c>
      <c r="J29" s="209">
        <v>2.35</v>
      </c>
      <c r="K29" s="209">
        <v>17.013000000000002</v>
      </c>
      <c r="L29" s="209">
        <v>21.22</v>
      </c>
      <c r="M29" s="196">
        <f t="shared" si="1"/>
        <v>18.101246986192464</v>
      </c>
      <c r="N29" s="196">
        <f t="shared" si="2"/>
        <v>13.833871957696422</v>
      </c>
      <c r="O29" s="210">
        <v>27.75</v>
      </c>
      <c r="P29" s="211">
        <v>14.38</v>
      </c>
      <c r="Q29" s="211">
        <v>32.979999999999997</v>
      </c>
      <c r="R29" s="211">
        <v>22.67</v>
      </c>
      <c r="S29" s="211">
        <v>5.68</v>
      </c>
      <c r="T29" s="211">
        <v>197.25</v>
      </c>
      <c r="U29" s="211">
        <v>5.09</v>
      </c>
      <c r="V29" s="212">
        <f t="shared" si="3"/>
        <v>32.839641986198501</v>
      </c>
      <c r="W29" s="212">
        <f t="shared" si="4"/>
        <v>13.5040659621553</v>
      </c>
      <c r="X29" s="213">
        <v>17.094999999999999</v>
      </c>
      <c r="Y29" s="168">
        <v>40.841999999999999</v>
      </c>
      <c r="Z29" s="168">
        <v>5.4550000000000001</v>
      </c>
      <c r="AA29" s="168">
        <v>7.601</v>
      </c>
      <c r="AB29" s="168">
        <v>11.41</v>
      </c>
      <c r="AC29" s="168">
        <v>13.694000000000001</v>
      </c>
      <c r="AD29" s="168">
        <f t="shared" si="5"/>
        <v>20.832756482280079</v>
      </c>
      <c r="AE29" s="168">
        <f t="shared" si="6"/>
        <v>16.781452275659788</v>
      </c>
      <c r="AF29" s="99">
        <f t="shared" si="7"/>
        <v>22.596299116497704</v>
      </c>
      <c r="AG29" s="99">
        <f t="shared" si="8"/>
        <v>14.224109263341189</v>
      </c>
      <c r="AH29" s="214">
        <v>14.231999999999999</v>
      </c>
      <c r="AI29" s="72"/>
      <c r="AJ29" s="72"/>
      <c r="AK29" s="72"/>
      <c r="AL29" s="72"/>
      <c r="AM29" s="72"/>
      <c r="AN29" s="72"/>
      <c r="AO29" s="72"/>
      <c r="AP29" s="72"/>
    </row>
    <row r="30" spans="1:42" x14ac:dyDescent="0.55000000000000004">
      <c r="A30">
        <v>1911</v>
      </c>
      <c r="B30" s="209">
        <v>7.8040000000000003</v>
      </c>
      <c r="C30" s="209">
        <v>6.3159999999999998</v>
      </c>
      <c r="D30" s="209">
        <v>15.279</v>
      </c>
      <c r="E30" s="209">
        <v>31.609000000000002</v>
      </c>
      <c r="F30" s="209">
        <v>26.893999999999998</v>
      </c>
      <c r="G30" s="209">
        <v>25.49</v>
      </c>
      <c r="H30" s="209">
        <v>35.417999999999999</v>
      </c>
      <c r="I30" s="209">
        <v>2.91</v>
      </c>
      <c r="J30" s="209">
        <v>2.35</v>
      </c>
      <c r="K30" s="209">
        <v>18.100000000000001</v>
      </c>
      <c r="L30" s="209">
        <v>20.93</v>
      </c>
      <c r="M30" s="196">
        <f t="shared" si="1"/>
        <v>19.51642466858728</v>
      </c>
      <c r="N30" s="196">
        <f t="shared" si="2"/>
        <v>15.194696262375913</v>
      </c>
      <c r="O30" s="210">
        <v>24.17</v>
      </c>
      <c r="P30" s="211">
        <v>19.71</v>
      </c>
      <c r="Q30" s="211">
        <v>28.92</v>
      </c>
      <c r="R30" s="211">
        <v>23.46</v>
      </c>
      <c r="S30" s="211">
        <v>5.85</v>
      </c>
      <c r="T30" s="211">
        <v>159.1</v>
      </c>
      <c r="U30" s="211">
        <v>5.09</v>
      </c>
      <c r="V30" s="212">
        <f t="shared" si="3"/>
        <v>28.067580936027621</v>
      </c>
      <c r="W30" s="212">
        <f t="shared" si="4"/>
        <v>12.862908088194406</v>
      </c>
      <c r="X30" s="213">
        <v>16.611000000000001</v>
      </c>
      <c r="Y30" s="168">
        <v>36.813000000000002</v>
      </c>
      <c r="Z30" s="168">
        <v>6.76</v>
      </c>
      <c r="AA30" s="168">
        <v>7.5789999999999997</v>
      </c>
      <c r="AB30" s="168">
        <v>11.333</v>
      </c>
      <c r="AC30" s="168">
        <v>15.395</v>
      </c>
      <c r="AD30" s="168">
        <f t="shared" si="5"/>
        <v>19.824411289928161</v>
      </c>
      <c r="AE30" s="168">
        <f t="shared" si="6"/>
        <v>16.73094408026218</v>
      </c>
      <c r="AF30" s="99">
        <f t="shared" si="7"/>
        <v>21.897160791929725</v>
      </c>
      <c r="AG30" s="99">
        <f t="shared" si="8"/>
        <v>14.772619290518291</v>
      </c>
      <c r="AH30" s="214">
        <v>14.231999999999999</v>
      </c>
      <c r="AI30" s="72"/>
      <c r="AJ30" s="72"/>
      <c r="AK30" s="72"/>
      <c r="AL30" s="72"/>
      <c r="AM30" s="72"/>
      <c r="AN30" s="72"/>
      <c r="AO30" s="72"/>
      <c r="AP30" s="72"/>
    </row>
    <row r="31" spans="1:42" x14ac:dyDescent="0.55000000000000004">
      <c r="A31">
        <v>1912</v>
      </c>
      <c r="B31" s="209">
        <v>8.8559999999999999</v>
      </c>
      <c r="C31" s="209">
        <v>6.6909999999999998</v>
      </c>
      <c r="D31" s="209">
        <v>15.468</v>
      </c>
      <c r="E31" s="209">
        <v>36.468000000000004</v>
      </c>
      <c r="F31" s="209">
        <v>27.742999999999999</v>
      </c>
      <c r="G31" s="209">
        <v>28.664999999999999</v>
      </c>
      <c r="H31" s="209">
        <v>30.609000000000002</v>
      </c>
      <c r="I31" s="209">
        <v>2.92</v>
      </c>
      <c r="J31" s="209">
        <v>2.35</v>
      </c>
      <c r="K31" s="209">
        <v>18.888999999999999</v>
      </c>
      <c r="L31" s="209">
        <v>20.059999999999999</v>
      </c>
      <c r="M31" s="196">
        <f t="shared" si="1"/>
        <v>19.764199294452709</v>
      </c>
      <c r="N31" s="196">
        <f t="shared" si="2"/>
        <v>15.641840955877475</v>
      </c>
      <c r="O31" s="210">
        <v>21.9</v>
      </c>
      <c r="P31" s="211">
        <v>20.41</v>
      </c>
      <c r="Q31" s="211">
        <v>32.47</v>
      </c>
      <c r="R31" s="211">
        <v>28.68</v>
      </c>
      <c r="S31" s="211">
        <v>6.05</v>
      </c>
      <c r="T31" s="211">
        <v>154.15</v>
      </c>
      <c r="U31" s="211">
        <v>5.36</v>
      </c>
      <c r="V31" s="212">
        <f t="shared" si="3"/>
        <v>28.13852210563569</v>
      </c>
      <c r="W31" s="212">
        <f t="shared" si="4"/>
        <v>13.338137487309885</v>
      </c>
      <c r="X31" s="213">
        <v>21.925000000000001</v>
      </c>
      <c r="Y31" s="168">
        <v>40.292999999999999</v>
      </c>
      <c r="Z31" s="168">
        <v>7.3710000000000004</v>
      </c>
      <c r="AA31" s="168">
        <v>8.6449999999999996</v>
      </c>
      <c r="AB31" s="168">
        <v>11.462</v>
      </c>
      <c r="AC31" s="168">
        <v>19.873000000000001</v>
      </c>
      <c r="AD31" s="168">
        <f t="shared" si="5"/>
        <v>23.172167183695905</v>
      </c>
      <c r="AE31" s="168">
        <f t="shared" si="6"/>
        <v>19.730803964540026</v>
      </c>
      <c r="AF31" s="99">
        <f t="shared" si="7"/>
        <v>22.648633383379771</v>
      </c>
      <c r="AG31" s="99">
        <f t="shared" si="8"/>
        <v>15.610614134233273</v>
      </c>
      <c r="AH31" s="214">
        <v>14.606999999999999</v>
      </c>
      <c r="AI31" s="72"/>
      <c r="AJ31" s="72"/>
      <c r="AK31" s="72"/>
      <c r="AL31" s="72"/>
      <c r="AM31" s="72"/>
      <c r="AN31" s="72"/>
      <c r="AO31" s="72"/>
      <c r="AP31" s="72"/>
    </row>
    <row r="32" spans="1:42" x14ac:dyDescent="0.55000000000000004">
      <c r="A32">
        <v>1913</v>
      </c>
      <c r="B32" s="209">
        <v>7.1959999999999997</v>
      </c>
      <c r="C32" s="209">
        <v>7.44</v>
      </c>
      <c r="D32" s="209">
        <v>15.657999999999999</v>
      </c>
      <c r="E32" s="209">
        <v>28.552</v>
      </c>
      <c r="F32" s="209">
        <v>22.646999999999998</v>
      </c>
      <c r="G32" s="209">
        <v>25.99</v>
      </c>
      <c r="H32" s="209">
        <v>22.869</v>
      </c>
      <c r="I32" s="209">
        <v>2.88</v>
      </c>
      <c r="J32" s="209">
        <v>2.3199999999999998</v>
      </c>
      <c r="K32" s="209">
        <v>18.635000000000002</v>
      </c>
      <c r="L32" s="209">
        <v>21.51</v>
      </c>
      <c r="M32" s="196">
        <f t="shared" si="1"/>
        <v>17.165764450143705</v>
      </c>
      <c r="N32" s="196">
        <f t="shared" si="2"/>
        <v>13.893502386754388</v>
      </c>
      <c r="O32" s="210">
        <v>24.07</v>
      </c>
      <c r="P32" s="211">
        <v>25.75</v>
      </c>
      <c r="Q32" s="211">
        <v>28.41</v>
      </c>
      <c r="R32" s="211">
        <v>30.02</v>
      </c>
      <c r="S32" s="211">
        <v>6.25</v>
      </c>
      <c r="T32" s="211">
        <v>125.4</v>
      </c>
      <c r="U32" s="211">
        <v>5.63</v>
      </c>
      <c r="V32" s="212">
        <f t="shared" si="3"/>
        <v>25.41201097585963</v>
      </c>
      <c r="W32" s="212">
        <f t="shared" si="4"/>
        <v>13.4876558457975</v>
      </c>
      <c r="X32" s="213">
        <v>20.489000000000001</v>
      </c>
      <c r="Y32" s="168">
        <v>43.222999999999999</v>
      </c>
      <c r="Z32" s="168">
        <v>7.0750000000000002</v>
      </c>
      <c r="AA32" s="168">
        <v>8.4960000000000004</v>
      </c>
      <c r="AB32" s="168">
        <v>11.205</v>
      </c>
      <c r="AC32" s="168">
        <v>16.074000000000002</v>
      </c>
      <c r="AD32" s="168">
        <f t="shared" si="5"/>
        <v>23.124612821863316</v>
      </c>
      <c r="AE32" s="168">
        <f t="shared" si="6"/>
        <v>19.151621975971445</v>
      </c>
      <c r="AF32" s="99">
        <f t="shared" si="7"/>
        <v>20.469418515304529</v>
      </c>
      <c r="AG32" s="99">
        <f t="shared" si="8"/>
        <v>14.592233425960648</v>
      </c>
      <c r="AH32" s="214">
        <v>14.606999999999999</v>
      </c>
      <c r="AI32" s="72"/>
      <c r="AJ32" s="72"/>
      <c r="AK32" s="72"/>
      <c r="AL32" s="72"/>
      <c r="AM32" s="72"/>
      <c r="AN32" s="72"/>
      <c r="AO32" s="72"/>
      <c r="AP32" s="72"/>
    </row>
    <row r="33" spans="1:42" x14ac:dyDescent="0.55000000000000004">
      <c r="A33">
        <v>1914</v>
      </c>
      <c r="B33" s="209">
        <v>6.3650000000000002</v>
      </c>
      <c r="C33" s="209">
        <v>6.6369999999999996</v>
      </c>
      <c r="D33" s="209">
        <v>15.657999999999999</v>
      </c>
      <c r="E33" s="209">
        <v>26.907</v>
      </c>
      <c r="F33" s="209">
        <v>28.309000000000001</v>
      </c>
      <c r="G33" s="209">
        <v>29.472000000000001</v>
      </c>
      <c r="H33" s="209">
        <v>30.960999999999999</v>
      </c>
      <c r="I33" s="209">
        <v>2.82</v>
      </c>
      <c r="J33" s="209">
        <v>2.27</v>
      </c>
      <c r="K33" s="209">
        <v>18.965</v>
      </c>
      <c r="L33" s="209">
        <v>23.55</v>
      </c>
      <c r="M33" s="196">
        <f t="shared" si="1"/>
        <v>19.526278470907059</v>
      </c>
      <c r="N33" s="196">
        <f t="shared" si="2"/>
        <v>14.877760838955325</v>
      </c>
      <c r="O33" s="210">
        <v>20.86</v>
      </c>
      <c r="P33" s="211">
        <v>26.66</v>
      </c>
      <c r="Q33" s="211">
        <v>29.93</v>
      </c>
      <c r="R33" s="211">
        <v>33.49</v>
      </c>
      <c r="S33" s="211">
        <v>6.38</v>
      </c>
      <c r="T33" s="211">
        <v>94.04</v>
      </c>
      <c r="U33" s="211">
        <v>5.84</v>
      </c>
      <c r="V33" s="212">
        <f t="shared" si="3"/>
        <v>22.233802666136619</v>
      </c>
      <c r="W33" s="212">
        <f t="shared" si="4"/>
        <v>13.230856721337886</v>
      </c>
      <c r="X33" s="213">
        <v>18.248000000000001</v>
      </c>
      <c r="Y33" s="168">
        <v>34.066000000000003</v>
      </c>
      <c r="Z33" s="168">
        <v>5.484</v>
      </c>
      <c r="AA33" s="168">
        <v>7.7880000000000003</v>
      </c>
      <c r="AB33" s="168">
        <v>9.8970000000000002</v>
      </c>
      <c r="AC33" s="168">
        <v>14.788</v>
      </c>
      <c r="AD33" s="168">
        <f t="shared" si="5"/>
        <v>19.282772942253757</v>
      </c>
      <c r="AE33" s="168">
        <f t="shared" si="6"/>
        <v>16.2716871575442</v>
      </c>
      <c r="AF33" s="99">
        <f t="shared" si="7"/>
        <v>20.219381067909215</v>
      </c>
      <c r="AG33" s="99">
        <f t="shared" si="8"/>
        <v>14.642073829556207</v>
      </c>
      <c r="AH33" s="214">
        <v>13.858000000000001</v>
      </c>
      <c r="AI33" s="72"/>
      <c r="AJ33" s="72"/>
      <c r="AK33" s="72"/>
      <c r="AL33" s="72"/>
      <c r="AM33" s="72"/>
      <c r="AN33" s="72"/>
      <c r="AO33" s="72"/>
      <c r="AP33" s="72"/>
    </row>
    <row r="34" spans="1:42" x14ac:dyDescent="0.55000000000000004">
      <c r="A34">
        <v>1915</v>
      </c>
      <c r="B34" s="209">
        <v>5.3140000000000001</v>
      </c>
      <c r="C34" s="209">
        <v>8.9390000000000001</v>
      </c>
      <c r="D34" s="209">
        <v>15.151999999999999</v>
      </c>
      <c r="E34" s="209">
        <v>27.253</v>
      </c>
      <c r="F34" s="209">
        <v>35.953000000000003</v>
      </c>
      <c r="G34" s="209">
        <v>30.916</v>
      </c>
      <c r="H34" s="209">
        <v>38.819000000000003</v>
      </c>
      <c r="I34" s="209">
        <v>6.03</v>
      </c>
      <c r="J34" s="209">
        <v>5.21</v>
      </c>
      <c r="K34" s="209">
        <v>18.504000000000001</v>
      </c>
      <c r="L34" s="209">
        <v>24.71</v>
      </c>
      <c r="M34" s="196">
        <f t="shared" si="1"/>
        <v>22.307167556900524</v>
      </c>
      <c r="N34" s="196">
        <f t="shared" si="2"/>
        <v>17.158413904934061</v>
      </c>
      <c r="O34" s="210">
        <v>19.73</v>
      </c>
      <c r="P34" s="211">
        <v>20.03</v>
      </c>
      <c r="Q34" s="211">
        <v>36.020000000000003</v>
      </c>
      <c r="R34" s="211">
        <v>39.92</v>
      </c>
      <c r="S34" s="211">
        <v>6.68</v>
      </c>
      <c r="T34" s="211">
        <v>95.26</v>
      </c>
      <c r="U34" s="211">
        <v>8.23</v>
      </c>
      <c r="V34" s="212">
        <f t="shared" si="3"/>
        <v>24.366615425319161</v>
      </c>
      <c r="W34" s="212">
        <f t="shared" si="4"/>
        <v>15.838678122036574</v>
      </c>
      <c r="X34" s="213">
        <v>23.186</v>
      </c>
      <c r="Y34" s="168">
        <v>62.454000000000001</v>
      </c>
      <c r="Z34" s="168">
        <v>6.17</v>
      </c>
      <c r="AA34" s="168">
        <v>7.0590000000000002</v>
      </c>
      <c r="AB34" s="168">
        <v>11.974</v>
      </c>
      <c r="AC34" s="168">
        <v>38.139000000000003</v>
      </c>
      <c r="AD34" s="168">
        <f t="shared" si="5"/>
        <v>31.319033023443087</v>
      </c>
      <c r="AE34" s="168">
        <f t="shared" si="6"/>
        <v>23.259920049433049</v>
      </c>
      <c r="AF34" s="99">
        <f t="shared" si="7"/>
        <v>24.471449430154973</v>
      </c>
      <c r="AG34" s="99">
        <f t="shared" si="8"/>
        <v>17.723204126092877</v>
      </c>
      <c r="AH34" s="214">
        <v>14.231999999999999</v>
      </c>
      <c r="AI34" s="72"/>
      <c r="AJ34" s="72"/>
      <c r="AK34" s="72"/>
      <c r="AL34" s="72"/>
      <c r="AM34" s="72"/>
      <c r="AN34" s="72"/>
      <c r="AO34" s="72"/>
      <c r="AP34" s="72"/>
    </row>
    <row r="35" spans="1:42" x14ac:dyDescent="0.55000000000000004">
      <c r="A35">
        <v>1916</v>
      </c>
      <c r="B35" s="209">
        <v>5.867</v>
      </c>
      <c r="C35" s="209">
        <v>7.6</v>
      </c>
      <c r="D35" s="209">
        <v>15.151999999999999</v>
      </c>
      <c r="E35" s="209">
        <v>25.154</v>
      </c>
      <c r="F35" s="209">
        <v>39.067</v>
      </c>
      <c r="G35" s="209">
        <v>34.823</v>
      </c>
      <c r="H35" s="209">
        <v>51.25</v>
      </c>
      <c r="I35" s="209">
        <v>6.57</v>
      </c>
      <c r="J35" s="209">
        <v>5.41</v>
      </c>
      <c r="K35" s="209">
        <v>19.207000000000001</v>
      </c>
      <c r="L35" s="209">
        <v>35.47</v>
      </c>
      <c r="M35" s="196">
        <f t="shared" si="1"/>
        <v>26.510792622822976</v>
      </c>
      <c r="N35" s="196">
        <f t="shared" si="2"/>
        <v>19.613918851956903</v>
      </c>
      <c r="O35" s="210">
        <v>29.55</v>
      </c>
      <c r="P35" s="211">
        <v>29.48</v>
      </c>
      <c r="Q35" s="211">
        <v>42.62</v>
      </c>
      <c r="R35" s="211">
        <v>43.26</v>
      </c>
      <c r="S35" s="211">
        <v>6.97</v>
      </c>
      <c r="T35" s="211">
        <v>112.87</v>
      </c>
      <c r="U35" s="211">
        <v>12.99</v>
      </c>
      <c r="V35" s="212">
        <f t="shared" si="3"/>
        <v>30.869804540829033</v>
      </c>
      <c r="W35" s="212">
        <f t="shared" si="4"/>
        <v>21.671407115496876</v>
      </c>
      <c r="X35" s="213">
        <v>36.497</v>
      </c>
      <c r="Y35" s="168">
        <v>111.17</v>
      </c>
      <c r="Z35" s="168">
        <v>6.952</v>
      </c>
      <c r="AA35" s="168">
        <v>9.33</v>
      </c>
      <c r="AB35" s="168">
        <v>17.59</v>
      </c>
      <c r="AC35" s="168">
        <v>36.911999999999999</v>
      </c>
      <c r="AD35" s="168">
        <f t="shared" si="5"/>
        <v>50.302591734417263</v>
      </c>
      <c r="AE35" s="168">
        <f t="shared" si="6"/>
        <v>34.085111199705665</v>
      </c>
      <c r="AF35" s="99">
        <f t="shared" si="7"/>
        <v>31.931384106384417</v>
      </c>
      <c r="AG35" s="99">
        <f t="shared" si="8"/>
        <v>22.236591569231095</v>
      </c>
      <c r="AH35" s="214">
        <v>17.603000000000002</v>
      </c>
      <c r="AI35" s="72"/>
      <c r="AJ35" s="72"/>
      <c r="AK35" s="72"/>
      <c r="AL35" s="72"/>
      <c r="AM35" s="72"/>
      <c r="AN35" s="72"/>
      <c r="AO35" s="72"/>
      <c r="AP35" s="72"/>
    </row>
    <row r="36" spans="1:42" x14ac:dyDescent="0.55000000000000004">
      <c r="A36">
        <v>1917</v>
      </c>
      <c r="B36" s="209">
        <v>5.6459999999999999</v>
      </c>
      <c r="C36" s="209">
        <v>5.9950000000000001</v>
      </c>
      <c r="D36" s="209">
        <v>19.318999999999999</v>
      </c>
      <c r="E36" s="209">
        <v>21.707000000000001</v>
      </c>
      <c r="F36" s="209">
        <v>62.28</v>
      </c>
      <c r="G36" s="209">
        <v>70.495000000000005</v>
      </c>
      <c r="H36" s="209">
        <v>54.182000000000002</v>
      </c>
      <c r="I36" s="209">
        <v>6.54</v>
      </c>
      <c r="J36" s="209">
        <v>5.97</v>
      </c>
      <c r="K36" s="209">
        <v>22.065000000000001</v>
      </c>
      <c r="L36" s="209">
        <v>52.03</v>
      </c>
      <c r="M36" s="196">
        <f t="shared" si="1"/>
        <v>37.094203920999014</v>
      </c>
      <c r="N36" s="196">
        <f t="shared" si="2"/>
        <v>24.070104050775821</v>
      </c>
      <c r="O36" s="210">
        <v>46.16</v>
      </c>
      <c r="P36" s="211">
        <v>37.46</v>
      </c>
      <c r="Q36" s="211">
        <v>79.66</v>
      </c>
      <c r="R36" s="211">
        <v>51.43</v>
      </c>
      <c r="S36" s="211">
        <v>9.68</v>
      </c>
      <c r="T36" s="211">
        <v>109.67</v>
      </c>
      <c r="U36" s="211">
        <v>18.36</v>
      </c>
      <c r="V36" s="212">
        <f t="shared" si="3"/>
        <v>40.250553572233862</v>
      </c>
      <c r="W36" s="212">
        <f t="shared" si="4"/>
        <v>30.255624847732875</v>
      </c>
      <c r="X36" s="213">
        <v>36.47</v>
      </c>
      <c r="Y36" s="168">
        <v>93.772999999999996</v>
      </c>
      <c r="Z36" s="168">
        <v>9.8810000000000002</v>
      </c>
      <c r="AA36" s="168">
        <v>11.569000000000001</v>
      </c>
      <c r="AB36" s="168">
        <v>22.538</v>
      </c>
      <c r="AC36" s="168">
        <v>25.748000000000001</v>
      </c>
      <c r="AD36" s="168">
        <f t="shared" si="5"/>
        <v>45.242806951576448</v>
      </c>
      <c r="AE36" s="168">
        <f t="shared" si="6"/>
        <v>34.109609751478352</v>
      </c>
      <c r="AF36" s="99">
        <f t="shared" si="7"/>
        <v>39.403182365577678</v>
      </c>
      <c r="AG36" s="99">
        <f t="shared" si="8"/>
        <v>27.254875985215953</v>
      </c>
      <c r="AH36" s="214">
        <v>20.974</v>
      </c>
      <c r="AI36" s="72"/>
      <c r="AJ36" s="72"/>
      <c r="AK36" s="72"/>
      <c r="AL36" s="72"/>
      <c r="AM36" s="72"/>
      <c r="AN36" s="72"/>
      <c r="AO36" s="72"/>
      <c r="AP36" s="72"/>
    </row>
    <row r="37" spans="1:42" x14ac:dyDescent="0.55000000000000004">
      <c r="A37">
        <v>1918</v>
      </c>
      <c r="B37" s="209">
        <v>7.03</v>
      </c>
      <c r="C37" s="209">
        <v>6.9050000000000002</v>
      </c>
      <c r="D37" s="209">
        <v>22.602</v>
      </c>
      <c r="E37" s="209">
        <v>24.719000000000001</v>
      </c>
      <c r="F37" s="209">
        <v>61.713999999999999</v>
      </c>
      <c r="G37" s="209">
        <v>68.456999999999994</v>
      </c>
      <c r="H37" s="209">
        <v>49.725999999999999</v>
      </c>
      <c r="I37" s="209">
        <v>8.7899999999999991</v>
      </c>
      <c r="J37" s="209">
        <v>7.56</v>
      </c>
      <c r="K37" s="209">
        <v>26.692</v>
      </c>
      <c r="L37" s="209">
        <v>97.38</v>
      </c>
      <c r="M37" s="196">
        <f t="shared" si="1"/>
        <v>43.885415030022337</v>
      </c>
      <c r="N37" s="196">
        <f t="shared" si="2"/>
        <v>28.595315978166372</v>
      </c>
      <c r="O37" s="210">
        <v>57.21</v>
      </c>
      <c r="P37" s="211">
        <v>37.369999999999997</v>
      </c>
      <c r="Q37" s="211">
        <v>92.34</v>
      </c>
      <c r="R37" s="211">
        <v>39.49</v>
      </c>
      <c r="S37" s="211">
        <v>16.07</v>
      </c>
      <c r="T37" s="211">
        <v>86.01</v>
      </c>
      <c r="U37" s="211">
        <v>23.7</v>
      </c>
      <c r="V37" s="212">
        <f t="shared" si="3"/>
        <v>42.847425460817973</v>
      </c>
      <c r="W37" s="212">
        <f t="shared" si="4"/>
        <v>35.786724398049017</v>
      </c>
      <c r="X37" s="213">
        <v>33.048999999999999</v>
      </c>
      <c r="Y37" s="168">
        <v>61.537999999999997</v>
      </c>
      <c r="Z37" s="168">
        <v>14.189</v>
      </c>
      <c r="AA37" s="168">
        <v>13.75</v>
      </c>
      <c r="AB37" s="168">
        <v>19</v>
      </c>
      <c r="AC37" s="168">
        <v>23.059000000000001</v>
      </c>
      <c r="AD37" s="168">
        <f t="shared" si="5"/>
        <v>35.113603531125953</v>
      </c>
      <c r="AE37" s="168">
        <f t="shared" si="6"/>
        <v>30.419245324326443</v>
      </c>
      <c r="AF37" s="99">
        <f t="shared" si="7"/>
        <v>42.041699420395197</v>
      </c>
      <c r="AG37" s="99">
        <f t="shared" si="8"/>
        <v>30.73087927209351</v>
      </c>
      <c r="AH37" s="214">
        <v>25.468</v>
      </c>
      <c r="AI37" s="72"/>
      <c r="AJ37" s="72"/>
      <c r="AK37" s="72"/>
      <c r="AL37" s="72"/>
      <c r="AM37" s="72"/>
      <c r="AN37" s="72"/>
      <c r="AO37" s="72"/>
      <c r="AP37" s="72"/>
    </row>
    <row r="38" spans="1:42" x14ac:dyDescent="0.55000000000000004">
      <c r="A38">
        <v>1919</v>
      </c>
      <c r="B38" s="209">
        <v>13.727</v>
      </c>
      <c r="C38" s="209">
        <v>9.9550000000000001</v>
      </c>
      <c r="D38" s="209">
        <v>21.693000000000001</v>
      </c>
      <c r="E38" s="209">
        <v>26.553000000000001</v>
      </c>
      <c r="F38" s="209">
        <v>61.713999999999999</v>
      </c>
      <c r="G38" s="209">
        <v>67.691999999999993</v>
      </c>
      <c r="H38" s="209">
        <v>59.343000000000004</v>
      </c>
      <c r="I38" s="209">
        <v>10.9</v>
      </c>
      <c r="J38" s="209">
        <v>9.07</v>
      </c>
      <c r="K38" s="209">
        <v>24.091999999999999</v>
      </c>
      <c r="L38" s="209">
        <v>52.33</v>
      </c>
      <c r="M38" s="196">
        <f t="shared" si="1"/>
        <v>39.923890305044715</v>
      </c>
      <c r="N38" s="196">
        <f t="shared" si="2"/>
        <v>31.463828440593595</v>
      </c>
      <c r="O38" s="210">
        <v>63.53</v>
      </c>
      <c r="P38" s="211">
        <v>44.24</v>
      </c>
      <c r="Q38" s="211">
        <v>90.31</v>
      </c>
      <c r="R38" s="211">
        <v>68.760000000000005</v>
      </c>
      <c r="S38" s="211">
        <v>17.920000000000002</v>
      </c>
      <c r="T38" s="211">
        <v>77.05</v>
      </c>
      <c r="U38" s="211">
        <v>18.89</v>
      </c>
      <c r="V38" s="212">
        <f t="shared" si="3"/>
        <v>43.323335609401262</v>
      </c>
      <c r="W38" s="212">
        <f t="shared" si="4"/>
        <v>34.476777120207629</v>
      </c>
      <c r="X38" s="213">
        <v>25.077999999999999</v>
      </c>
      <c r="Y38" s="168">
        <v>58.790999999999997</v>
      </c>
      <c r="Z38" s="168">
        <v>10.125</v>
      </c>
      <c r="AA38" s="168">
        <v>15.789</v>
      </c>
      <c r="AB38" s="168">
        <v>14.769</v>
      </c>
      <c r="AC38" s="168">
        <v>20.428999999999998</v>
      </c>
      <c r="AD38" s="168">
        <f t="shared" si="5"/>
        <v>30.831460534424171</v>
      </c>
      <c r="AE38" s="168">
        <f t="shared" si="6"/>
        <v>25.860646777859269</v>
      </c>
      <c r="AF38" s="99">
        <f t="shared" si="7"/>
        <v>39.230086928659233</v>
      </c>
      <c r="AG38" s="99">
        <f t="shared" si="8"/>
        <v>31.149668049955963</v>
      </c>
      <c r="AH38" s="214">
        <v>26.966000000000001</v>
      </c>
      <c r="AI38" s="72"/>
      <c r="AJ38" s="72"/>
      <c r="AK38" s="72"/>
      <c r="AL38" s="72"/>
      <c r="AM38" s="72"/>
      <c r="AN38" s="72"/>
      <c r="AO38" s="72"/>
      <c r="AP38" s="72"/>
    </row>
    <row r="39" spans="1:42" x14ac:dyDescent="0.55000000000000004">
      <c r="A39">
        <v>1920</v>
      </c>
      <c r="B39" s="209">
        <v>10.571999999999999</v>
      </c>
      <c r="C39" s="209">
        <v>7.2789999999999999</v>
      </c>
      <c r="D39" s="209">
        <v>17.381</v>
      </c>
      <c r="E39" s="209">
        <v>31.241</v>
      </c>
      <c r="F39" s="209">
        <v>65.959999999999994</v>
      </c>
      <c r="G39" s="209">
        <v>60.344999999999999</v>
      </c>
      <c r="H39" s="209">
        <v>140.15</v>
      </c>
      <c r="I39" s="209">
        <v>7.05</v>
      </c>
      <c r="J39" s="209">
        <v>7.02</v>
      </c>
      <c r="K39" s="209">
        <v>27.067</v>
      </c>
      <c r="L39" s="209">
        <v>36.630000000000003</v>
      </c>
      <c r="M39" s="196">
        <f t="shared" si="1"/>
        <v>47.063160108485512</v>
      </c>
      <c r="N39" s="196">
        <f t="shared" si="2"/>
        <v>29.967686251807891</v>
      </c>
      <c r="O39" s="210">
        <v>50.03</v>
      </c>
      <c r="P39" s="211">
        <v>32.76</v>
      </c>
      <c r="Q39" s="211">
        <v>81.180000000000007</v>
      </c>
      <c r="R39" s="211">
        <v>50.81</v>
      </c>
      <c r="S39" s="211">
        <v>27.64</v>
      </c>
      <c r="T39" s="211">
        <v>82.08</v>
      </c>
      <c r="U39" s="211">
        <v>17.61</v>
      </c>
      <c r="V39" s="212">
        <f t="shared" si="3"/>
        <v>39.670077378548164</v>
      </c>
      <c r="W39" s="212">
        <f t="shared" si="4"/>
        <v>32.652036346768682</v>
      </c>
      <c r="X39" s="213">
        <v>23.428000000000001</v>
      </c>
      <c r="Y39" s="168">
        <v>56.043999999999997</v>
      </c>
      <c r="Z39" s="168">
        <v>7.7169999999999996</v>
      </c>
      <c r="AA39" s="168">
        <v>14.337</v>
      </c>
      <c r="AB39" s="168">
        <v>20.41</v>
      </c>
      <c r="AC39" s="168">
        <v>22.416</v>
      </c>
      <c r="AD39" s="168">
        <f t="shared" si="5"/>
        <v>29.651775564756335</v>
      </c>
      <c r="AE39" s="168">
        <f t="shared" si="6"/>
        <v>24.671353103079625</v>
      </c>
      <c r="AF39" s="99">
        <f t="shared" si="7"/>
        <v>41.95301515715876</v>
      </c>
      <c r="AG39" s="99">
        <f t="shared" si="8"/>
        <v>29.631470847431199</v>
      </c>
      <c r="AH39" s="214">
        <v>28.838999999999999</v>
      </c>
      <c r="AI39" s="72"/>
      <c r="AJ39" s="72"/>
      <c r="AK39" s="72"/>
      <c r="AL39" s="72"/>
      <c r="AM39" s="72"/>
      <c r="AN39" s="72"/>
      <c r="AO39" s="72"/>
      <c r="AP39" s="72"/>
    </row>
    <row r="40" spans="1:42" x14ac:dyDescent="0.55000000000000004">
      <c r="A40">
        <v>1921</v>
      </c>
      <c r="B40" s="209">
        <v>5.7569999999999997</v>
      </c>
      <c r="C40" s="209">
        <v>4.1749999999999998</v>
      </c>
      <c r="D40" s="209">
        <v>15.092000000000001</v>
      </c>
      <c r="E40" s="209">
        <v>35.767000000000003</v>
      </c>
      <c r="F40" s="209">
        <v>41.331000000000003</v>
      </c>
      <c r="G40" s="209">
        <v>23.994</v>
      </c>
      <c r="H40" s="209">
        <v>36.356000000000002</v>
      </c>
      <c r="I40" s="209">
        <v>5.44</v>
      </c>
      <c r="J40" s="209">
        <v>5.31</v>
      </c>
      <c r="K40" s="209">
        <v>24.923999999999999</v>
      </c>
      <c r="L40" s="209">
        <v>20.350000000000001</v>
      </c>
      <c r="M40" s="196">
        <f t="shared" si="1"/>
        <v>21.622242292071672</v>
      </c>
      <c r="N40" s="196">
        <f t="shared" si="2"/>
        <v>16.145748763296261</v>
      </c>
      <c r="O40" s="210">
        <v>32.85</v>
      </c>
      <c r="P40" s="211">
        <v>21.2</v>
      </c>
      <c r="Q40" s="211">
        <v>43.13</v>
      </c>
      <c r="R40" s="211">
        <v>19.760000000000002</v>
      </c>
      <c r="S40" s="211">
        <v>21.02</v>
      </c>
      <c r="T40" s="211">
        <v>31.36</v>
      </c>
      <c r="U40" s="211">
        <v>11.03</v>
      </c>
      <c r="V40" s="212">
        <f t="shared" si="3"/>
        <v>21.636709011660393</v>
      </c>
      <c r="W40" s="212">
        <f t="shared" si="4"/>
        <v>18.895494055553815</v>
      </c>
      <c r="X40" s="213">
        <v>16.773</v>
      </c>
      <c r="Y40" s="168">
        <v>38.828000000000003</v>
      </c>
      <c r="Z40" s="168">
        <v>4.7839999999999998</v>
      </c>
      <c r="AA40" s="168">
        <v>8.9019999999999992</v>
      </c>
      <c r="AB40" s="168">
        <v>11.641</v>
      </c>
      <c r="AC40" s="168">
        <v>13.619</v>
      </c>
      <c r="AD40" s="168">
        <f t="shared" si="5"/>
        <v>20.200427926754749</v>
      </c>
      <c r="AE40" s="168">
        <f t="shared" si="6"/>
        <v>16.433459299748719</v>
      </c>
      <c r="AF40" s="99">
        <f t="shared" si="7"/>
        <v>21.373094282773387</v>
      </c>
      <c r="AG40" s="99">
        <f t="shared" si="8"/>
        <v>16.904456415244688</v>
      </c>
      <c r="AH40" s="214">
        <v>24.344999999999999</v>
      </c>
      <c r="AI40" s="72"/>
      <c r="AJ40" s="72"/>
      <c r="AK40" s="72"/>
      <c r="AL40" s="72"/>
      <c r="AM40" s="72"/>
      <c r="AN40" s="72"/>
      <c r="AO40" s="72"/>
      <c r="AP40" s="72"/>
    </row>
    <row r="41" spans="1:42" x14ac:dyDescent="0.55000000000000004">
      <c r="A41">
        <v>1922</v>
      </c>
      <c r="B41" s="209">
        <v>7.915</v>
      </c>
      <c r="C41" s="209">
        <v>4.9240000000000004</v>
      </c>
      <c r="D41" s="209">
        <v>21.149000000000001</v>
      </c>
      <c r="E41" s="209">
        <v>39.56</v>
      </c>
      <c r="F41" s="209">
        <v>34.536999999999999</v>
      </c>
      <c r="G41" s="209">
        <v>26.286999999999999</v>
      </c>
      <c r="H41" s="209">
        <v>32.838000000000001</v>
      </c>
      <c r="I41" s="209">
        <v>3.23</v>
      </c>
      <c r="J41" s="209">
        <v>2.8</v>
      </c>
      <c r="K41" s="209">
        <v>23.672999999999998</v>
      </c>
      <c r="L41" s="209">
        <v>21.51</v>
      </c>
      <c r="M41" s="196">
        <f t="shared" si="1"/>
        <v>21.170799771744015</v>
      </c>
      <c r="N41" s="196">
        <f t="shared" si="2"/>
        <v>16.19543526799232</v>
      </c>
      <c r="O41" s="210">
        <v>41.44</v>
      </c>
      <c r="P41" s="211">
        <v>27.22</v>
      </c>
      <c r="Q41" s="211">
        <v>63.42</v>
      </c>
      <c r="R41" s="211">
        <v>26.35</v>
      </c>
      <c r="S41" s="211">
        <v>17.88</v>
      </c>
      <c r="T41" s="211">
        <v>33.26</v>
      </c>
      <c r="U41" s="211">
        <v>9.5500000000000007</v>
      </c>
      <c r="V41" s="212">
        <f t="shared" si="3"/>
        <v>24.818124261054042</v>
      </c>
      <c r="W41" s="212">
        <f t="shared" si="4"/>
        <v>19.401210383746854</v>
      </c>
      <c r="X41" s="213">
        <v>17.952999999999999</v>
      </c>
      <c r="Y41" s="168">
        <v>34.249000000000002</v>
      </c>
      <c r="Z41" s="168">
        <v>5.2039999999999997</v>
      </c>
      <c r="AA41" s="168">
        <v>9.5960000000000001</v>
      </c>
      <c r="AB41" s="168">
        <v>14.692</v>
      </c>
      <c r="AC41" s="168">
        <v>16.716999999999999</v>
      </c>
      <c r="AD41" s="168">
        <f t="shared" si="5"/>
        <v>19.899080704401772</v>
      </c>
      <c r="AE41" s="168">
        <f t="shared" si="6"/>
        <v>17.096858829024164</v>
      </c>
      <c r="AF41" s="99">
        <f t="shared" si="7"/>
        <v>21.936506038849423</v>
      </c>
      <c r="AG41" s="99">
        <f t="shared" si="8"/>
        <v>17.175701742194139</v>
      </c>
      <c r="AH41" s="214">
        <v>21.722999999999999</v>
      </c>
      <c r="AI41" s="72"/>
      <c r="AJ41" s="72"/>
      <c r="AK41" s="72"/>
      <c r="AL41" s="72"/>
      <c r="AM41" s="72"/>
      <c r="AN41" s="72"/>
      <c r="AO41" s="72"/>
      <c r="AP41" s="72"/>
    </row>
    <row r="42" spans="1:42" x14ac:dyDescent="0.55000000000000004">
      <c r="A42">
        <v>1923</v>
      </c>
      <c r="B42" s="209">
        <v>8.1920000000000002</v>
      </c>
      <c r="C42" s="209">
        <v>4.0679999999999996</v>
      </c>
      <c r="D42" s="209">
        <v>27.052</v>
      </c>
      <c r="E42" s="209">
        <v>37.558999999999997</v>
      </c>
      <c r="F42" s="209">
        <v>30.007999999999999</v>
      </c>
      <c r="G42" s="209">
        <v>34.738</v>
      </c>
      <c r="H42" s="209">
        <v>58.991</v>
      </c>
      <c r="I42" s="209">
        <v>3.5</v>
      </c>
      <c r="J42" s="209">
        <v>4.41</v>
      </c>
      <c r="K42" s="209">
        <v>25.036999999999999</v>
      </c>
      <c r="L42" s="209">
        <v>22.09</v>
      </c>
      <c r="M42" s="196">
        <f t="shared" si="1"/>
        <v>25.253558204373906</v>
      </c>
      <c r="N42" s="196">
        <f t="shared" si="2"/>
        <v>18.127868678623511</v>
      </c>
      <c r="O42" s="210">
        <v>52.77</v>
      </c>
      <c r="P42" s="211">
        <v>23.73</v>
      </c>
      <c r="Q42" s="211">
        <v>71.540000000000006</v>
      </c>
      <c r="R42" s="211">
        <v>22.49</v>
      </c>
      <c r="S42" s="211">
        <v>16.89</v>
      </c>
      <c r="T42" s="211">
        <v>56.68</v>
      </c>
      <c r="U42" s="211">
        <v>11.01</v>
      </c>
      <c r="V42" s="212">
        <f t="shared" si="3"/>
        <v>30.012693964122768</v>
      </c>
      <c r="W42" s="212">
        <f t="shared" si="4"/>
        <v>22.480887683860331</v>
      </c>
      <c r="X42" s="213">
        <v>19.349</v>
      </c>
      <c r="Y42" s="168">
        <v>46.52</v>
      </c>
      <c r="Z42" s="168">
        <v>6.8209999999999997</v>
      </c>
      <c r="AA42" s="168">
        <v>9.218</v>
      </c>
      <c r="AB42" s="168">
        <v>18.640999999999998</v>
      </c>
      <c r="AC42" s="168">
        <v>19.318000000000001</v>
      </c>
      <c r="AD42" s="168">
        <f t="shared" si="5"/>
        <v>24.563625993925015</v>
      </c>
      <c r="AE42" s="168">
        <f t="shared" si="6"/>
        <v>20.316707375643823</v>
      </c>
      <c r="AF42" s="99">
        <f t="shared" si="7"/>
        <v>26.425235197565694</v>
      </c>
      <c r="AG42" s="99">
        <f t="shared" si="8"/>
        <v>19.614708686151982</v>
      </c>
      <c r="AH42" s="214">
        <v>21.722999999999999</v>
      </c>
      <c r="AI42" s="72"/>
      <c r="AJ42" s="72"/>
      <c r="AK42" s="72"/>
      <c r="AL42" s="72"/>
      <c r="AM42" s="72"/>
      <c r="AN42" s="72"/>
      <c r="AO42" s="72"/>
      <c r="AP42" s="72"/>
    </row>
    <row r="43" spans="1:42" x14ac:dyDescent="0.55000000000000004">
      <c r="A43">
        <v>1924</v>
      </c>
      <c r="B43" s="209">
        <v>11.79</v>
      </c>
      <c r="C43" s="209">
        <v>4.0679999999999996</v>
      </c>
      <c r="D43" s="209">
        <v>27.655999999999999</v>
      </c>
      <c r="E43" s="209">
        <v>40.847000000000001</v>
      </c>
      <c r="F43" s="209">
        <v>35.668999999999997</v>
      </c>
      <c r="G43" s="209">
        <v>40.725999999999999</v>
      </c>
      <c r="H43" s="209">
        <v>44.8</v>
      </c>
      <c r="I43" s="209">
        <v>3.51</v>
      </c>
      <c r="J43" s="209">
        <v>5.53</v>
      </c>
      <c r="K43" s="209">
        <v>25.974</v>
      </c>
      <c r="L43" s="209">
        <v>23.84</v>
      </c>
      <c r="M43" s="196">
        <f t="shared" si="1"/>
        <v>26.113436799635913</v>
      </c>
      <c r="N43" s="196">
        <f t="shared" si="2"/>
        <v>19.995747049263702</v>
      </c>
      <c r="O43" s="210">
        <v>51.26</v>
      </c>
      <c r="P43" s="211">
        <v>28.03</v>
      </c>
      <c r="Q43" s="211">
        <v>71.540000000000006</v>
      </c>
      <c r="R43" s="211">
        <v>21.36</v>
      </c>
      <c r="S43" s="211">
        <v>15.73</v>
      </c>
      <c r="T43" s="211">
        <v>49.96</v>
      </c>
      <c r="U43" s="211">
        <v>9.89</v>
      </c>
      <c r="V43" s="212">
        <f t="shared" si="3"/>
        <v>28.400491266712681</v>
      </c>
      <c r="W43" s="212">
        <f t="shared" si="4"/>
        <v>20.84334881877378</v>
      </c>
      <c r="X43" s="213">
        <v>17.47</v>
      </c>
      <c r="Y43" s="168">
        <v>49.451000000000001</v>
      </c>
      <c r="Z43" s="168">
        <v>8.0229999999999997</v>
      </c>
      <c r="AA43" s="168">
        <v>9.4890000000000008</v>
      </c>
      <c r="AB43" s="168">
        <v>20.768999999999998</v>
      </c>
      <c r="AC43" s="168">
        <v>18.529</v>
      </c>
      <c r="AD43" s="168">
        <f t="shared" si="5"/>
        <v>25.039522239441602</v>
      </c>
      <c r="AE43" s="168">
        <f t="shared" si="6"/>
        <v>20.533614078740218</v>
      </c>
      <c r="AF43" s="99">
        <f t="shared" si="7"/>
        <v>26.544358822966199</v>
      </c>
      <c r="AG43" s="99">
        <f t="shared" si="8"/>
        <v>20.318596142253774</v>
      </c>
      <c r="AH43" s="214">
        <v>21.722999999999999</v>
      </c>
      <c r="AI43" s="72"/>
      <c r="AJ43" s="72"/>
      <c r="AK43" s="72"/>
      <c r="AL43" s="72"/>
      <c r="AM43" s="72"/>
      <c r="AN43" s="72"/>
      <c r="AO43" s="72"/>
      <c r="AP43" s="72"/>
    </row>
    <row r="44" spans="1:42" x14ac:dyDescent="0.55000000000000004">
      <c r="A44">
        <v>1925</v>
      </c>
      <c r="B44" s="209">
        <v>13.616</v>
      </c>
      <c r="C44" s="209">
        <v>5.085</v>
      </c>
      <c r="D44" s="209">
        <v>27.486000000000001</v>
      </c>
      <c r="E44" s="209">
        <v>41.17</v>
      </c>
      <c r="F44" s="209">
        <v>46.427</v>
      </c>
      <c r="G44" s="209">
        <v>43.783000000000001</v>
      </c>
      <c r="H44" s="209">
        <v>26.27</v>
      </c>
      <c r="I44" s="209">
        <v>4.43</v>
      </c>
      <c r="J44" s="209">
        <v>6.48</v>
      </c>
      <c r="K44" s="209">
        <v>29.838999999999999</v>
      </c>
      <c r="L44" s="209">
        <v>27.03</v>
      </c>
      <c r="M44" s="196">
        <f t="shared" si="1"/>
        <v>26.666351279879407</v>
      </c>
      <c r="N44" s="196">
        <f t="shared" si="2"/>
        <v>21.242709842876501</v>
      </c>
      <c r="O44" s="210">
        <v>41.44</v>
      </c>
      <c r="P44" s="211">
        <v>47.89</v>
      </c>
      <c r="Q44" s="211">
        <v>70.52</v>
      </c>
      <c r="R44" s="211">
        <v>25.41</v>
      </c>
      <c r="S44" s="211">
        <v>17.25</v>
      </c>
      <c r="T44" s="211">
        <v>138.97999999999999</v>
      </c>
      <c r="U44" s="211">
        <v>10.89</v>
      </c>
      <c r="V44" s="212">
        <f t="shared" si="3"/>
        <v>37.002354851652001</v>
      </c>
      <c r="W44" s="212">
        <f t="shared" si="4"/>
        <v>24.004913468692855</v>
      </c>
      <c r="X44" s="213">
        <v>18.838999999999999</v>
      </c>
      <c r="Y44" s="168">
        <v>49.817</v>
      </c>
      <c r="Z44" s="168">
        <v>9.2560000000000002</v>
      </c>
      <c r="AA44" s="168">
        <v>9.8140000000000001</v>
      </c>
      <c r="AB44" s="168">
        <v>23.128</v>
      </c>
      <c r="AC44" s="168">
        <v>22.27</v>
      </c>
      <c r="AD44" s="168">
        <f t="shared" si="5"/>
        <v>26.290151714074046</v>
      </c>
      <c r="AE44" s="168">
        <f t="shared" si="6"/>
        <v>22.075227277997911</v>
      </c>
      <c r="AF44" s="99">
        <f t="shared" si="7"/>
        <v>29.410780728688206</v>
      </c>
      <c r="AG44" s="99">
        <f t="shared" si="8"/>
        <v>22.111704225518221</v>
      </c>
      <c r="AH44" s="214">
        <v>22.097000000000001</v>
      </c>
      <c r="AI44" s="72"/>
      <c r="AJ44" s="72"/>
      <c r="AK44" s="72"/>
      <c r="AL44" s="72"/>
      <c r="AM44" s="72"/>
      <c r="AN44" s="72"/>
      <c r="AO44" s="72"/>
      <c r="AP44" s="72"/>
    </row>
    <row r="45" spans="1:42" x14ac:dyDescent="0.55000000000000004">
      <c r="A45">
        <v>1926</v>
      </c>
      <c r="B45" s="209">
        <v>12.343</v>
      </c>
      <c r="C45" s="209">
        <v>6.1550000000000002</v>
      </c>
      <c r="D45" s="209">
        <v>29.65</v>
      </c>
      <c r="E45" s="209">
        <v>44.268999999999998</v>
      </c>
      <c r="F45" s="209">
        <v>42.463999999999999</v>
      </c>
      <c r="G45" s="209">
        <v>31.765000000000001</v>
      </c>
      <c r="H45" s="209">
        <v>26.036000000000001</v>
      </c>
      <c r="I45" s="209">
        <v>4.22</v>
      </c>
      <c r="J45" s="209">
        <v>4.29</v>
      </c>
      <c r="K45" s="209">
        <v>31.405999999999999</v>
      </c>
      <c r="L45" s="209">
        <v>25</v>
      </c>
      <c r="M45" s="196">
        <f t="shared" si="1"/>
        <v>24.275909365570854</v>
      </c>
      <c r="N45" s="196">
        <f t="shared" si="2"/>
        <v>19.628314938562397</v>
      </c>
      <c r="O45" s="210">
        <v>32.19</v>
      </c>
      <c r="P45" s="211">
        <v>42.56</v>
      </c>
      <c r="Q45" s="211">
        <v>58.85</v>
      </c>
      <c r="R45" s="211">
        <v>22.73</v>
      </c>
      <c r="S45" s="211">
        <v>15.1</v>
      </c>
      <c r="T45" s="211">
        <v>94.67</v>
      </c>
      <c r="U45" s="211">
        <v>9.5399999999999991</v>
      </c>
      <c r="V45" s="212">
        <f t="shared" si="3"/>
        <v>28.729678581792367</v>
      </c>
      <c r="W45" s="212">
        <f t="shared" si="4"/>
        <v>20.044838530641229</v>
      </c>
      <c r="X45" s="213">
        <v>18.516999999999999</v>
      </c>
      <c r="Y45" s="168">
        <v>49.451000000000001</v>
      </c>
      <c r="Z45" s="168">
        <v>10.436999999999999</v>
      </c>
      <c r="AA45" s="168">
        <v>8.8249999999999993</v>
      </c>
      <c r="AB45" s="168">
        <v>21.59</v>
      </c>
      <c r="AC45" s="168">
        <v>21.451000000000001</v>
      </c>
      <c r="AD45" s="168">
        <f t="shared" si="5"/>
        <v>25.944120453205162</v>
      </c>
      <c r="AE45" s="168">
        <f t="shared" si="6"/>
        <v>21.822300541322917</v>
      </c>
      <c r="AF45" s="99">
        <f t="shared" si="7"/>
        <v>25.784276165982014</v>
      </c>
      <c r="AG45" s="99">
        <f t="shared" si="8"/>
        <v>20.116603288220926</v>
      </c>
      <c r="AH45" s="214">
        <v>20.974</v>
      </c>
      <c r="AI45" s="72"/>
      <c r="AJ45" s="72"/>
      <c r="AK45" s="72"/>
      <c r="AL45" s="72"/>
      <c r="AM45" s="72"/>
      <c r="AN45" s="72"/>
      <c r="AO45" s="72"/>
      <c r="AP45" s="72"/>
    </row>
    <row r="46" spans="1:42" x14ac:dyDescent="0.55000000000000004">
      <c r="A46">
        <v>1927</v>
      </c>
      <c r="B46" s="209">
        <v>10.351000000000001</v>
      </c>
      <c r="C46" s="209">
        <v>8.4570000000000007</v>
      </c>
      <c r="D46" s="209">
        <v>29.206</v>
      </c>
      <c r="E46" s="209">
        <v>41.005000000000003</v>
      </c>
      <c r="F46" s="209">
        <v>41.896999999999998</v>
      </c>
      <c r="G46" s="209">
        <v>36.649000000000001</v>
      </c>
      <c r="H46" s="209">
        <v>30.960999999999999</v>
      </c>
      <c r="I46" s="209">
        <v>3.81</v>
      </c>
      <c r="J46" s="209">
        <v>4.49</v>
      </c>
      <c r="K46" s="209">
        <v>31.318999999999999</v>
      </c>
      <c r="L46" s="209">
        <v>23.26</v>
      </c>
      <c r="M46" s="196">
        <f t="shared" si="1"/>
        <v>24.700177424321687</v>
      </c>
      <c r="N46" s="196">
        <f t="shared" si="2"/>
        <v>19.570572244035226</v>
      </c>
      <c r="O46" s="210">
        <v>32.19</v>
      </c>
      <c r="P46" s="211">
        <v>31.82</v>
      </c>
      <c r="Q46" s="211">
        <v>55.81</v>
      </c>
      <c r="R46" s="211">
        <v>32.520000000000003</v>
      </c>
      <c r="S46" s="211">
        <v>14.5</v>
      </c>
      <c r="T46" s="211">
        <v>72.52</v>
      </c>
      <c r="U46" s="211">
        <v>9.58</v>
      </c>
      <c r="V46" s="212">
        <f t="shared" si="3"/>
        <v>26.850275988349406</v>
      </c>
      <c r="W46" s="212">
        <f t="shared" si="4"/>
        <v>19.904392435392836</v>
      </c>
      <c r="X46" s="213">
        <v>17.335999999999999</v>
      </c>
      <c r="Y46" s="168">
        <v>46.52</v>
      </c>
      <c r="Z46" s="168">
        <v>10.288</v>
      </c>
      <c r="AA46" s="168">
        <v>8.01</v>
      </c>
      <c r="AB46" s="168">
        <v>17.332999999999998</v>
      </c>
      <c r="AC46" s="168">
        <v>18.236999999999998</v>
      </c>
      <c r="AD46" s="168">
        <f t="shared" si="5"/>
        <v>24.016819821041</v>
      </c>
      <c r="AE46" s="168">
        <f t="shared" si="6"/>
        <v>20.124142775746488</v>
      </c>
      <c r="AF46" s="99">
        <f t="shared" si="7"/>
        <v>25.163366580353269</v>
      </c>
      <c r="AG46" s="99">
        <f t="shared" si="8"/>
        <v>19.758671538271273</v>
      </c>
      <c r="AH46" s="214">
        <v>19.850000000000001</v>
      </c>
      <c r="AI46" s="72"/>
      <c r="AJ46" s="72"/>
      <c r="AK46" s="72"/>
      <c r="AL46" s="72"/>
      <c r="AM46" s="72"/>
      <c r="AN46" s="72"/>
      <c r="AO46" s="72"/>
      <c r="AP46" s="72"/>
    </row>
    <row r="47" spans="1:42" x14ac:dyDescent="0.55000000000000004">
      <c r="A47">
        <v>1928</v>
      </c>
      <c r="B47" s="209">
        <v>12.840999999999999</v>
      </c>
      <c r="C47" s="209">
        <v>6.851</v>
      </c>
      <c r="D47" s="209">
        <v>25.698</v>
      </c>
      <c r="E47" s="209">
        <v>37.097999999999999</v>
      </c>
      <c r="F47" s="209">
        <v>38.216999999999999</v>
      </c>
      <c r="G47" s="209">
        <v>41.448</v>
      </c>
      <c r="H47" s="209">
        <v>25.567</v>
      </c>
      <c r="I47" s="209">
        <v>4.7</v>
      </c>
      <c r="J47" s="209">
        <v>5.51</v>
      </c>
      <c r="K47" s="209">
        <v>30.675999999999998</v>
      </c>
      <c r="L47" s="209">
        <v>23.55</v>
      </c>
      <c r="M47" s="196">
        <f t="shared" si="1"/>
        <v>24.240356825069956</v>
      </c>
      <c r="N47" s="196">
        <f t="shared" si="2"/>
        <v>19.995089292025856</v>
      </c>
      <c r="O47" s="210">
        <v>36.25</v>
      </c>
      <c r="P47" s="211">
        <v>32.82</v>
      </c>
      <c r="Q47" s="211">
        <v>58.85</v>
      </c>
      <c r="R47" s="211">
        <v>39.33</v>
      </c>
      <c r="S47" s="211">
        <v>14.14</v>
      </c>
      <c r="T47" s="211">
        <v>42.82</v>
      </c>
      <c r="U47" s="211">
        <v>9.93</v>
      </c>
      <c r="V47" s="212">
        <f t="shared" si="3"/>
        <v>25.435734735312742</v>
      </c>
      <c r="W47" s="212">
        <f t="shared" si="4"/>
        <v>19.889727618631316</v>
      </c>
      <c r="X47" s="213">
        <v>19.350000000000001</v>
      </c>
      <c r="Y47" s="168">
        <v>43.773000000000003</v>
      </c>
      <c r="Z47" s="168">
        <v>8.0630000000000006</v>
      </c>
      <c r="AA47" s="168">
        <v>9.2669999999999995</v>
      </c>
      <c r="AB47" s="168">
        <v>16.154</v>
      </c>
      <c r="AC47" s="168">
        <v>17.623000000000001</v>
      </c>
      <c r="AD47" s="168">
        <f t="shared" si="5"/>
        <v>23.601083550157501</v>
      </c>
      <c r="AE47" s="168">
        <f t="shared" si="6"/>
        <v>20.01516899521399</v>
      </c>
      <c r="AF47" s="99">
        <f t="shared" si="7"/>
        <v>24.451708973721576</v>
      </c>
      <c r="AG47" s="99">
        <f t="shared" si="8"/>
        <v>19.969943363471952</v>
      </c>
      <c r="AH47" s="214">
        <v>19.850000000000001</v>
      </c>
      <c r="AI47" s="72"/>
      <c r="AJ47" s="72"/>
      <c r="AK47" s="72"/>
      <c r="AL47" s="72"/>
      <c r="AM47" s="72"/>
      <c r="AN47" s="72"/>
      <c r="AO47" s="72"/>
      <c r="AP47" s="72"/>
    </row>
    <row r="48" spans="1:42" x14ac:dyDescent="0.55000000000000004">
      <c r="A48">
        <v>1929</v>
      </c>
      <c r="B48" s="209">
        <v>12.231999999999999</v>
      </c>
      <c r="C48" s="209">
        <v>5.5670000000000002</v>
      </c>
      <c r="D48" s="209">
        <v>25.033999999999999</v>
      </c>
      <c r="E48" s="209">
        <v>37.027000000000001</v>
      </c>
      <c r="F48" s="209">
        <v>37.933999999999997</v>
      </c>
      <c r="G48" s="209">
        <v>39.622</v>
      </c>
      <c r="H48" s="209">
        <v>20.172000000000001</v>
      </c>
      <c r="I48" s="209">
        <v>4.9800000000000004</v>
      </c>
      <c r="J48" s="209">
        <v>5.0599999999999996</v>
      </c>
      <c r="K48" s="209">
        <v>30.858000000000001</v>
      </c>
      <c r="L48" s="209">
        <v>23.84</v>
      </c>
      <c r="M48" s="196">
        <f t="shared" si="1"/>
        <v>23.121924208179571</v>
      </c>
      <c r="N48" s="196">
        <f t="shared" si="2"/>
        <v>18.975077722980242</v>
      </c>
      <c r="O48" s="210">
        <v>32.57</v>
      </c>
      <c r="P48" s="211">
        <v>31.01</v>
      </c>
      <c r="Q48" s="211">
        <v>49.72</v>
      </c>
      <c r="R48" s="211">
        <v>27.2</v>
      </c>
      <c r="S48" s="211">
        <v>13.89</v>
      </c>
      <c r="T48" s="211">
        <v>39.28</v>
      </c>
      <c r="U48" s="211">
        <v>9.6</v>
      </c>
      <c r="V48" s="212">
        <f t="shared" si="3"/>
        <v>22.372055688829978</v>
      </c>
      <c r="W48" s="212">
        <f t="shared" si="4"/>
        <v>18.160532551451865</v>
      </c>
      <c r="X48" s="213">
        <v>24.3</v>
      </c>
      <c r="Y48" s="168">
        <v>43.773000000000003</v>
      </c>
      <c r="Z48" s="168">
        <v>7.22</v>
      </c>
      <c r="AA48" s="168">
        <v>7.53</v>
      </c>
      <c r="AB48" s="168">
        <v>17.513000000000002</v>
      </c>
      <c r="AC48" s="168">
        <v>19.026</v>
      </c>
      <c r="AD48" s="168">
        <f t="shared" si="5"/>
        <v>25.197121853323551</v>
      </c>
      <c r="AE48" s="168">
        <f t="shared" si="6"/>
        <v>21.142905396008665</v>
      </c>
      <c r="AF48" s="99">
        <f t="shared" si="7"/>
        <v>23.28734515175211</v>
      </c>
      <c r="AG48" s="99">
        <f t="shared" si="8"/>
        <v>19.114513297327704</v>
      </c>
      <c r="AH48" s="214">
        <v>19.100999999999999</v>
      </c>
      <c r="AI48" s="72"/>
      <c r="AJ48" s="72"/>
      <c r="AK48" s="72"/>
      <c r="AL48" s="72"/>
      <c r="AM48" s="72"/>
      <c r="AN48" s="72"/>
      <c r="AO48" s="72"/>
      <c r="AP48" s="72"/>
    </row>
    <row r="49" spans="1:42" x14ac:dyDescent="0.55000000000000004">
      <c r="A49">
        <v>1930</v>
      </c>
      <c r="B49" s="209">
        <v>7.14</v>
      </c>
      <c r="C49" s="209">
        <v>4.3890000000000002</v>
      </c>
      <c r="D49" s="209">
        <v>23.37</v>
      </c>
      <c r="E49" s="209">
        <v>29.170999999999999</v>
      </c>
      <c r="F49" s="209">
        <v>26.893999999999998</v>
      </c>
      <c r="G49" s="209">
        <v>34.823</v>
      </c>
      <c r="H49" s="209">
        <v>14.425000000000001</v>
      </c>
      <c r="I49" s="209">
        <v>4.5</v>
      </c>
      <c r="J49" s="209">
        <v>4.53</v>
      </c>
      <c r="K49" s="209">
        <v>30.925999999999998</v>
      </c>
      <c r="L49" s="209">
        <v>18.899999999999999</v>
      </c>
      <c r="M49" s="196">
        <f t="shared" si="1"/>
        <v>17.854005320373219</v>
      </c>
      <c r="N49" s="196">
        <f t="shared" si="2"/>
        <v>14.27188482564326</v>
      </c>
      <c r="O49" s="210">
        <v>23.98</v>
      </c>
      <c r="P49" s="211">
        <v>19.399999999999999</v>
      </c>
      <c r="Q49" s="211">
        <v>38.56</v>
      </c>
      <c r="R49" s="211">
        <v>40.32</v>
      </c>
      <c r="S49" s="211">
        <v>13.45</v>
      </c>
      <c r="T49" s="211">
        <v>19.64</v>
      </c>
      <c r="U49" s="211">
        <v>9.1199999999999992</v>
      </c>
      <c r="V49" s="212">
        <f t="shared" si="3"/>
        <v>18.649849592023401</v>
      </c>
      <c r="W49" s="212">
        <f t="shared" si="4"/>
        <v>15.768868596607385</v>
      </c>
      <c r="X49" s="213">
        <v>17.417000000000002</v>
      </c>
      <c r="Y49" s="168">
        <v>43.59</v>
      </c>
      <c r="Z49" s="168">
        <v>5.0670000000000002</v>
      </c>
      <c r="AA49" s="168">
        <v>5.4210000000000003</v>
      </c>
      <c r="AB49" s="168">
        <v>14.154</v>
      </c>
      <c r="AC49" s="168">
        <v>13.327</v>
      </c>
      <c r="AD49" s="168">
        <f t="shared" si="5"/>
        <v>21.638097699954113</v>
      </c>
      <c r="AE49" s="168">
        <f t="shared" si="6"/>
        <v>16.726826954261192</v>
      </c>
      <c r="AF49" s="99">
        <f t="shared" si="7"/>
        <v>18.744043405827465</v>
      </c>
      <c r="AG49" s="99">
        <f t="shared" si="8"/>
        <v>15.084610212002895</v>
      </c>
      <c r="AH49" s="214">
        <v>18.727</v>
      </c>
      <c r="AI49" s="72"/>
      <c r="AJ49" s="72"/>
      <c r="AK49" s="72"/>
      <c r="AL49" s="72"/>
      <c r="AM49" s="72"/>
      <c r="AN49" s="72"/>
      <c r="AO49" s="72"/>
      <c r="AP49" s="72"/>
    </row>
    <row r="50" spans="1:42" x14ac:dyDescent="0.55000000000000004">
      <c r="A50">
        <v>1931</v>
      </c>
      <c r="B50" s="209">
        <v>4.8710000000000004</v>
      </c>
      <c r="C50" s="209">
        <v>2.7829999999999999</v>
      </c>
      <c r="D50" s="209">
        <v>17.495999999999999</v>
      </c>
      <c r="E50" s="209">
        <v>16.366</v>
      </c>
      <c r="F50" s="209">
        <v>16.135999999999999</v>
      </c>
      <c r="G50" s="209">
        <v>21.954999999999998</v>
      </c>
      <c r="H50" s="209">
        <v>13.018000000000001</v>
      </c>
      <c r="I50" s="209">
        <v>7.5</v>
      </c>
      <c r="J50" s="209">
        <v>7.6</v>
      </c>
      <c r="K50" s="209">
        <v>29.376000000000001</v>
      </c>
      <c r="L50" s="209">
        <v>13.95</v>
      </c>
      <c r="M50" s="196">
        <f t="shared" si="1"/>
        <v>12.674905657483965</v>
      </c>
      <c r="N50" s="196">
        <f t="shared" si="2"/>
        <v>10.887787131867732</v>
      </c>
      <c r="O50" s="210">
        <v>14.63</v>
      </c>
      <c r="P50" s="211">
        <v>14.39</v>
      </c>
      <c r="Q50" s="211">
        <v>31.96</v>
      </c>
      <c r="R50" s="211">
        <v>14.76</v>
      </c>
      <c r="S50" s="211">
        <v>11.52</v>
      </c>
      <c r="T50" s="211">
        <v>11.74</v>
      </c>
      <c r="U50" s="211">
        <v>5.94</v>
      </c>
      <c r="V50" s="212">
        <f t="shared" si="3"/>
        <v>11.896539280798484</v>
      </c>
      <c r="W50" s="212">
        <f t="shared" si="4"/>
        <v>10.129665268005239</v>
      </c>
      <c r="X50" s="213">
        <v>10.895</v>
      </c>
      <c r="Y50" s="168">
        <v>42.673999999999999</v>
      </c>
      <c r="Z50" s="168">
        <v>3.9119999999999999</v>
      </c>
      <c r="AA50" s="168">
        <v>4.0780000000000003</v>
      </c>
      <c r="AB50" s="168">
        <v>10.872</v>
      </c>
      <c r="AC50" s="168">
        <v>10.635999999999999</v>
      </c>
      <c r="AD50" s="168">
        <f t="shared" si="5"/>
        <v>18.461225046512517</v>
      </c>
      <c r="AE50" s="168">
        <f t="shared" si="6"/>
        <v>12.893503853897636</v>
      </c>
      <c r="AF50" s="99">
        <f t="shared" si="7"/>
        <v>13.493154854272598</v>
      </c>
      <c r="AG50" s="99">
        <f t="shared" si="8"/>
        <v>11.002330517643539</v>
      </c>
      <c r="AH50" s="214">
        <v>15.356</v>
      </c>
      <c r="AI50" s="72"/>
      <c r="AJ50" s="72"/>
      <c r="AK50" s="72"/>
      <c r="AL50" s="72"/>
      <c r="AM50" s="72"/>
      <c r="AN50" s="72"/>
      <c r="AO50" s="72"/>
      <c r="AP50" s="72"/>
    </row>
    <row r="51" spans="1:42" x14ac:dyDescent="0.55000000000000004">
      <c r="A51">
        <v>1932</v>
      </c>
      <c r="B51" s="209">
        <v>5.867</v>
      </c>
      <c r="C51" s="209">
        <v>2.355</v>
      </c>
      <c r="D51" s="209">
        <v>10.422000000000001</v>
      </c>
      <c r="E51" s="209">
        <v>14.391999999999999</v>
      </c>
      <c r="F51" s="209">
        <v>13.587999999999999</v>
      </c>
      <c r="G51" s="209">
        <v>12.952</v>
      </c>
      <c r="H51" s="209">
        <v>8.327</v>
      </c>
      <c r="I51" s="209">
        <v>5.45</v>
      </c>
      <c r="J51" s="209">
        <v>5.83</v>
      </c>
      <c r="K51" s="209">
        <v>27.847000000000001</v>
      </c>
      <c r="L51" s="209">
        <v>11.05</v>
      </c>
      <c r="M51" s="196">
        <f t="shared" ref="M51:M82" si="9">B$18*B51/AVERAGE(B$96:B$98)+C$18*C51/AVERAGE(C$96:C$98)+D$18*D51/AVERAGE(D$96:D$98)+E$18*E51/AVERAGE(E$96:E$98)+F$18*F51/AVERAGE(F$96:F$98)+G$18*G51/AVERAGE(G$96:G$98)+H$18*H51/AVERAGE(H$96:H$98)+I$18*I51/AVERAGE(I$96:I$98)+J$18*J51/AVERAGE(J$96:J$98)+K$18*K51/AVERAGE(K$96:K$98)+L$18*L51/AVERAGE(L$96:L$98)</f>
        <v>9.7342639436384921</v>
      </c>
      <c r="N51" s="196">
        <f t="shared" ref="N51:N82" si="10">100*((B51/AVERAGE(B$96:B$98))^(B$18/100))*((C51/AVERAGE(C$96:C$98))^(C$18/100))*((D51/AVERAGE(D$96:D$98))^(D$18/100))*((E51/AVERAGE(E$96:E$98))^(E$18/100))*((F51/AVERAGE(F$96:F$98))^(F$18/100))*((G51/AVERAGE(G$96:G$98))^(G$18/100))*((H51/AVERAGE(H$96:H$98))^(H$18/100))*((I51/AVERAGE(I$96:I$98))^(I$18/100))*((J51/AVERAGE(J$96:J$98))^(J$18/100))*((K51/AVERAGE(K$96:K$98))^(K$18/100))*((L51/AVERAGE(L$96:L$98))^(L$18/100))</f>
        <v>8.7788760443001959</v>
      </c>
      <c r="O51" s="210">
        <v>12.37</v>
      </c>
      <c r="P51" s="211">
        <v>11.26</v>
      </c>
      <c r="Q51" s="211">
        <v>23.85</v>
      </c>
      <c r="R51" s="211">
        <v>9.77</v>
      </c>
      <c r="S51" s="211">
        <v>8.84</v>
      </c>
      <c r="T51" s="211">
        <v>6.58</v>
      </c>
      <c r="U51" s="211">
        <v>4.83</v>
      </c>
      <c r="V51" s="212">
        <f t="shared" ref="V51:V82" si="11">+O$18*O51/AVERAGE(O$96:O$98)+P$18*P51/AVERAGE(P$96:P$98)+Q$18*Q51/AVERAGE(Q$96:Q$98)+R$18*R51/AVERAGE(R$96:R$98)+S$18*S51/AVERAGE(S$96:S$98)+T$18*T51/AVERAGE(T$96:T$98)+U$18*U51/AVERAGE(U$96:U$98)</f>
        <v>8.982656286457118</v>
      </c>
      <c r="W51" s="212">
        <f t="shared" ref="W51:W82" si="12">100*((O51/AVERAGE(O$96:O$98))^(O$18/100))*((P51/AVERAGE(P$96:P$98))^(P$18/100))*((Q51/AVERAGE(Q$96:Q$98))^(Q$18/100))*((R51/AVERAGE(R$96:R$98))^(R$18/100))*((S51/AVERAGE(S$96:S$98))^(S$18/100))*((T51/AVERAGE(T$96:T$98))^(T$18/100))*((U51/AVERAGE(U$96:U$98))^(U$18/100))</f>
        <v>7.7221957038850615</v>
      </c>
      <c r="X51" s="213">
        <v>7.46</v>
      </c>
      <c r="Y51" s="168">
        <v>42.673999999999999</v>
      </c>
      <c r="Z51" s="168">
        <v>3.5209999999999999</v>
      </c>
      <c r="AA51" s="168">
        <v>3.9630000000000001</v>
      </c>
      <c r="AB51" s="168">
        <v>8.1539999999999999</v>
      </c>
      <c r="AC51" s="168">
        <v>8.4169999999999998</v>
      </c>
      <c r="AD51" s="168">
        <f t="shared" ref="AD51:AD82" si="13">X$18*X51/AVERAGE(X$96:X$98)+Y$18*Y51/AVERAGE(Y$96:Y$98)+Z$18*Z51/AVERAGE(Z$96:Z$98)+AA$18*AA51/AVERAGE(AA$96:AA$98)+AB$18*AB51/AVERAGE(AB$96:AB$98)+AC$18*AC51/AVERAGE(AC$96:AC$98)</f>
        <v>16.865364323869656</v>
      </c>
      <c r="AE51" s="168">
        <f t="shared" ref="AE51:AE82" si="14">100*((X51/AVERAGE(X$96:X$98))^(X$18/100))*((Y51/AVERAGE(Y$96:Y$98))^(Y$18/100))*((Z51/AVERAGE(Z$96:Z$98))^(Z$18/100))*((AA51/AVERAGE(AA$96:AA$98))^(AA$18/100))*((AB51/AVERAGE(AB$96:AB$98))^(AB$18/100))*((AC51/AVERAGE(AC$96:AC$98))^(AC$18/100))</f>
        <v>10.733749438519885</v>
      </c>
      <c r="AF51" s="99">
        <f t="shared" ref="AF51:AF82" si="15">B$17*B51/AVERAGE(B$96:B$98)+C$17*C51/AVERAGE(C$96:C$98)+D$17*D51/AVERAGE(D$96:D$98)+E$17*E51/AVERAGE(E$96:E$98)+F$17*F51/AVERAGE(F$96:F$98)+G$17*G51/AVERAGE(G$96:G$98)+H$17*H51/AVERAGE(H$96:H$98)+I$17*I51/AVERAGE(I$96:I$98)+J$17*J51/AVERAGE(J$96:J$98)+K$17*K51/AVERAGE(K$96:K$98)+L$17*L51/AVERAGE(L$96:L$98)+O$17*O51/AVERAGE(O$96:O$98)+P$17*P51/AVERAGE(P$96:P$98)+Q$17*Q51/AVERAGE(Q$96:Q$98)+R$17*R51/AVERAGE(R$96:R$98)+S$17*S51/AVERAGE(S$96:S$98)+T$17*T51/AVERAGE(T$96:T$98)+U$17*U51/AVERAGE(U$96:U$98)+X$17*X51/AVERAGE(X$96:X$98)+Y$17*Y51/AVERAGE(Y$96:Y$98)+Z$17*Z51/AVERAGE(Z$96:Z$98)+AA$17*AA51/AVERAGE(AA$96:AA$98)+AB$17*AB51/AVERAGE(AB$96:AB$98)+AC$17*AC51/AVERAGE(AC$96:AC$98)</f>
        <v>10.799162528566308</v>
      </c>
      <c r="AG51" s="99">
        <f t="shared" ref="AG51:AG82" si="16">100*((B51/AVERAGE(B$96:B$98))^(B$17/100))*((C51/AVERAGE(C$96:C$98))^(C$17/100))*((D51/AVERAGE(D$96:D$98))^(D$17/100))*((E51/AVERAGE(E$96:E$98))^(E$17/100))*((F51/AVERAGE(F$96:F$98))^(F$17/100))*((G51/AVERAGE(G$96:G$98))^(G$17/100))*((H51/AVERAGE(H$96:H$98))^(H$17/100))*((I51/AVERAGE(I$96:I$98))^(I$17/100))*((J51/AVERAGE(J$96:J$98))^(J$17/100))*((K51/AVERAGE(K$96:K$98))^(K$17/100))*((L51/AVERAGE(L$96:L$98))^(L$17/100))*((O51/AVERAGE(O$96:O$98))^(O$17/100))*((P51/AVERAGE(P$96:P$98))^(P$17/100))*((Q51/AVERAGE(Q$96:Q$98))^(Q$17/100))*((R51/AVERAGE(R$96:R$98))^(R$17/100))*((S51/AVERAGE(S$96:S$98))^(S$17/100))*((T51/AVERAGE(T$96:T$98))^(T$17/100))*((U51/AVERAGE(U$96:U$98))^(U$17/100))*((X51/AVERAGE(X$96:X$98))^(X$17/100))*((Y51/AVERAGE(Y$96:Y$98))^(Y$17/100))*((Z51/AVERAGE(Z$96:Z$98))^(Z$17/100))*((AA51/AVERAGE(AA$96:AA$98))^(AA$17/100))*((AB51/AVERAGE(AB$96:AB$98))^(AB$17/100))*((AC51/AVERAGE(AC$96:AC$98))^(AC$17/100))</f>
        <v>8.7867983864206938</v>
      </c>
      <c r="AH51" s="214">
        <v>12.734</v>
      </c>
      <c r="AI51" s="72"/>
      <c r="AJ51" s="72"/>
      <c r="AK51" s="72"/>
      <c r="AL51" s="72"/>
      <c r="AM51" s="72"/>
      <c r="AN51" s="72"/>
      <c r="AO51" s="72"/>
      <c r="AP51" s="72"/>
    </row>
    <row r="52" spans="1:42" x14ac:dyDescent="0.55000000000000004">
      <c r="A52">
        <v>1933</v>
      </c>
      <c r="B52" s="209">
        <v>5.0369999999999999</v>
      </c>
      <c r="C52" s="209">
        <v>2.355</v>
      </c>
      <c r="D52" s="209">
        <v>15.675000000000001</v>
      </c>
      <c r="E52" s="209">
        <v>12.231999999999999</v>
      </c>
      <c r="F52" s="209">
        <v>15.853</v>
      </c>
      <c r="G52" s="209">
        <v>16.902000000000001</v>
      </c>
      <c r="H52" s="209">
        <v>11.375999999999999</v>
      </c>
      <c r="I52" s="209">
        <v>5.09</v>
      </c>
      <c r="J52" s="209">
        <v>6.63</v>
      </c>
      <c r="K52" s="209">
        <v>28.439</v>
      </c>
      <c r="L52" s="209">
        <v>11.05</v>
      </c>
      <c r="M52" s="196">
        <f t="shared" si="9"/>
        <v>10.829842618821555</v>
      </c>
      <c r="N52" s="196">
        <f t="shared" si="10"/>
        <v>9.3926216020640112</v>
      </c>
      <c r="O52" s="210">
        <v>16.989999999999998</v>
      </c>
      <c r="P52" s="211">
        <v>12.6</v>
      </c>
      <c r="Q52" s="211">
        <v>33.99</v>
      </c>
      <c r="R52" s="211">
        <v>16.34</v>
      </c>
      <c r="S52" s="211">
        <v>10.31</v>
      </c>
      <c r="T52" s="211">
        <v>11.32</v>
      </c>
      <c r="U52" s="211">
        <v>5.86</v>
      </c>
      <c r="V52" s="212">
        <f t="shared" si="11"/>
        <v>12.384034827515555</v>
      </c>
      <c r="W52" s="212">
        <f t="shared" si="12"/>
        <v>10.291126840853098</v>
      </c>
      <c r="X52" s="213">
        <v>9.4190000000000005</v>
      </c>
      <c r="Y52" s="168">
        <v>42.673999999999999</v>
      </c>
      <c r="Z52" s="168">
        <v>6.2530000000000001</v>
      </c>
      <c r="AA52" s="168">
        <v>4.9349999999999996</v>
      </c>
      <c r="AB52" s="168">
        <v>9.923</v>
      </c>
      <c r="AC52" s="168">
        <v>11.778</v>
      </c>
      <c r="AD52" s="168">
        <f t="shared" si="13"/>
        <v>18.376507029031973</v>
      </c>
      <c r="AE52" s="168">
        <f t="shared" si="14"/>
        <v>13.291880368814441</v>
      </c>
      <c r="AF52" s="99">
        <f t="shared" si="15"/>
        <v>12.595889164603781</v>
      </c>
      <c r="AG52" s="99">
        <f t="shared" si="16"/>
        <v>10.242855716950992</v>
      </c>
      <c r="AH52" s="214">
        <v>14.231999999999999</v>
      </c>
      <c r="AI52" s="72"/>
      <c r="AJ52" s="72"/>
      <c r="AK52" s="72"/>
      <c r="AL52" s="72"/>
      <c r="AM52" s="72"/>
      <c r="AN52" s="72"/>
      <c r="AO52" s="72"/>
      <c r="AP52" s="72"/>
    </row>
    <row r="53" spans="1:42" x14ac:dyDescent="0.55000000000000004">
      <c r="A53">
        <v>1934</v>
      </c>
      <c r="B53" s="209">
        <v>6.1440000000000001</v>
      </c>
      <c r="C53" s="209">
        <v>2.7829999999999999</v>
      </c>
      <c r="D53" s="209">
        <v>21.193999999999999</v>
      </c>
      <c r="E53" s="209">
        <v>15.912000000000001</v>
      </c>
      <c r="F53" s="209">
        <v>21.515000000000001</v>
      </c>
      <c r="G53" s="209">
        <v>27.561</v>
      </c>
      <c r="H53" s="209">
        <v>13.956</v>
      </c>
      <c r="I53" s="209">
        <v>4.1100000000000003</v>
      </c>
      <c r="J53" s="209">
        <v>6.98</v>
      </c>
      <c r="K53" s="209">
        <v>28.187999999999999</v>
      </c>
      <c r="L53" s="209">
        <v>15.7</v>
      </c>
      <c r="M53" s="196">
        <f t="shared" si="9"/>
        <v>14.526058820917346</v>
      </c>
      <c r="N53" s="196">
        <f t="shared" si="10"/>
        <v>11.880270379751575</v>
      </c>
      <c r="O53" s="210">
        <v>21.9</v>
      </c>
      <c r="P53" s="211">
        <v>14.18</v>
      </c>
      <c r="Q53" s="211">
        <v>41.6</v>
      </c>
      <c r="R53" s="211">
        <v>15.23</v>
      </c>
      <c r="S53" s="211">
        <v>15.75</v>
      </c>
      <c r="T53" s="211">
        <v>24.82</v>
      </c>
      <c r="U53" s="211">
        <v>7.34</v>
      </c>
      <c r="V53" s="212">
        <f t="shared" si="11"/>
        <v>16.456060014911266</v>
      </c>
      <c r="W53" s="212">
        <f t="shared" si="12"/>
        <v>13.622614533419133</v>
      </c>
      <c r="X53" s="213">
        <v>11.311</v>
      </c>
      <c r="Y53" s="168">
        <v>39.56</v>
      </c>
      <c r="Z53" s="168">
        <v>8.3439999999999994</v>
      </c>
      <c r="AA53" s="168">
        <v>6.8159999999999998</v>
      </c>
      <c r="AB53" s="168">
        <v>9.923</v>
      </c>
      <c r="AC53" s="168">
        <v>12.157999999999999</v>
      </c>
      <c r="AD53" s="168">
        <f t="shared" si="13"/>
        <v>18.583664954659561</v>
      </c>
      <c r="AE53" s="168">
        <f t="shared" si="14"/>
        <v>14.812425278143664</v>
      </c>
      <c r="AF53" s="99">
        <f t="shared" si="15"/>
        <v>15.773273037489805</v>
      </c>
      <c r="AG53" s="99">
        <f t="shared" si="16"/>
        <v>12.82462823880323</v>
      </c>
      <c r="AH53" s="214">
        <v>16.853999999999999</v>
      </c>
      <c r="AI53" s="72"/>
      <c r="AJ53" s="72"/>
      <c r="AK53" s="72"/>
      <c r="AL53" s="72"/>
      <c r="AM53" s="72"/>
      <c r="AN53" s="72"/>
      <c r="AO53" s="72"/>
      <c r="AP53" s="72"/>
    </row>
    <row r="54" spans="1:42" x14ac:dyDescent="0.55000000000000004">
      <c r="A54">
        <v>1935</v>
      </c>
      <c r="B54" s="209">
        <v>4.9260000000000002</v>
      </c>
      <c r="C54" s="209">
        <v>2.6760000000000002</v>
      </c>
      <c r="D54" s="209">
        <v>19.995999999999999</v>
      </c>
      <c r="E54" s="209">
        <v>20.785</v>
      </c>
      <c r="F54" s="209">
        <v>24.062999999999999</v>
      </c>
      <c r="G54" s="209">
        <v>34.526000000000003</v>
      </c>
      <c r="H54" s="209">
        <v>18.53</v>
      </c>
      <c r="I54" s="209">
        <v>4.37</v>
      </c>
      <c r="J54" s="209">
        <v>11.47</v>
      </c>
      <c r="K54" s="209">
        <v>28.41</v>
      </c>
      <c r="L54" s="209">
        <v>22.38</v>
      </c>
      <c r="M54" s="196">
        <f t="shared" si="9"/>
        <v>17.476452940402087</v>
      </c>
      <c r="N54" s="196">
        <f t="shared" si="10"/>
        <v>13.381382062142768</v>
      </c>
      <c r="O54" s="210">
        <v>22.66</v>
      </c>
      <c r="P54" s="211">
        <v>16.53</v>
      </c>
      <c r="Q54" s="211">
        <v>38.049999999999997</v>
      </c>
      <c r="R54" s="211">
        <v>17.38</v>
      </c>
      <c r="S54" s="211">
        <v>18.57</v>
      </c>
      <c r="T54" s="211">
        <v>23.63</v>
      </c>
      <c r="U54" s="211">
        <v>6.59</v>
      </c>
      <c r="V54" s="212">
        <f t="shared" si="11"/>
        <v>16.270171602123067</v>
      </c>
      <c r="W54" s="212">
        <f t="shared" si="12"/>
        <v>13.270112049250518</v>
      </c>
      <c r="X54" s="213">
        <v>11.606999999999999</v>
      </c>
      <c r="Y54" s="168">
        <v>37.545999999999999</v>
      </c>
      <c r="Z54" s="168">
        <v>8.0609999999999999</v>
      </c>
      <c r="AA54" s="168">
        <v>9.1319999999999997</v>
      </c>
      <c r="AB54" s="168">
        <v>10.41</v>
      </c>
      <c r="AC54" s="168">
        <v>12.654999999999999</v>
      </c>
      <c r="AD54" s="168">
        <f t="shared" si="13"/>
        <v>18.371187959887799</v>
      </c>
      <c r="AE54" s="168">
        <f t="shared" si="14"/>
        <v>15.177745946648434</v>
      </c>
      <c r="AF54" s="99">
        <f t="shared" si="15"/>
        <v>17.307607249858652</v>
      </c>
      <c r="AG54" s="99">
        <f t="shared" si="16"/>
        <v>13.653761676319025</v>
      </c>
      <c r="AH54" s="214">
        <v>16.478999999999999</v>
      </c>
      <c r="AI54" s="72"/>
      <c r="AJ54" s="72"/>
      <c r="AK54" s="72"/>
      <c r="AL54" s="72"/>
      <c r="AM54" s="72"/>
      <c r="AN54" s="72"/>
      <c r="AO54" s="72"/>
      <c r="AP54" s="72"/>
    </row>
    <row r="55" spans="1:42" x14ac:dyDescent="0.55000000000000004">
      <c r="A55">
        <v>1936</v>
      </c>
      <c r="B55" s="209">
        <v>5.258</v>
      </c>
      <c r="C55" s="209">
        <v>3.64</v>
      </c>
      <c r="D55" s="209">
        <v>20.591999999999999</v>
      </c>
      <c r="E55" s="209">
        <v>20.405000000000001</v>
      </c>
      <c r="F55" s="209">
        <v>26.611000000000001</v>
      </c>
      <c r="G55" s="209">
        <v>35.502000000000002</v>
      </c>
      <c r="H55" s="209">
        <v>20.289000000000001</v>
      </c>
      <c r="I55" s="209">
        <v>4.5</v>
      </c>
      <c r="J55" s="209">
        <v>13.16</v>
      </c>
      <c r="K55" s="209">
        <v>27.422999999999998</v>
      </c>
      <c r="L55" s="209">
        <v>22.67</v>
      </c>
      <c r="M55" s="196">
        <f t="shared" si="9"/>
        <v>18.379273903742529</v>
      </c>
      <c r="N55" s="196">
        <f t="shared" si="10"/>
        <v>14.262990022707754</v>
      </c>
      <c r="O55" s="210">
        <v>22.94</v>
      </c>
      <c r="P55" s="211">
        <v>17.46</v>
      </c>
      <c r="Q55" s="211">
        <v>46.68</v>
      </c>
      <c r="R55" s="211">
        <v>19.920000000000002</v>
      </c>
      <c r="S55" s="211">
        <v>17.77</v>
      </c>
      <c r="T55" s="211">
        <v>31.55</v>
      </c>
      <c r="U55" s="211">
        <v>7.19</v>
      </c>
      <c r="V55" s="212">
        <f t="shared" si="11"/>
        <v>18.387407090106802</v>
      </c>
      <c r="W55" s="212">
        <f t="shared" si="12"/>
        <v>14.631658129267592</v>
      </c>
      <c r="X55" s="213">
        <v>12.707000000000001</v>
      </c>
      <c r="Y55" s="168">
        <v>37.545999999999999</v>
      </c>
      <c r="Z55" s="168">
        <v>7.4249999999999998</v>
      </c>
      <c r="AA55" s="168">
        <v>6.407</v>
      </c>
      <c r="AB55" s="168">
        <v>12.077</v>
      </c>
      <c r="AC55" s="168">
        <v>14.32</v>
      </c>
      <c r="AD55" s="168">
        <f t="shared" si="13"/>
        <v>18.668350497793341</v>
      </c>
      <c r="AE55" s="168">
        <f t="shared" si="14"/>
        <v>15.299140803246313</v>
      </c>
      <c r="AF55" s="99">
        <f t="shared" si="15"/>
        <v>18.432941764174661</v>
      </c>
      <c r="AG55" s="99">
        <f t="shared" si="16"/>
        <v>14.542745227448247</v>
      </c>
      <c r="AH55" s="214">
        <v>16.478999999999999</v>
      </c>
      <c r="AI55" s="72"/>
      <c r="AJ55" s="72"/>
      <c r="AK55" s="72"/>
      <c r="AL55" s="72"/>
      <c r="AM55" s="72"/>
      <c r="AN55" s="72"/>
      <c r="AO55" s="72"/>
      <c r="AP55" s="72"/>
    </row>
    <row r="56" spans="1:42" x14ac:dyDescent="0.55000000000000004">
      <c r="A56">
        <v>1937</v>
      </c>
      <c r="B56" s="209">
        <v>6.0890000000000004</v>
      </c>
      <c r="C56" s="209">
        <v>4.4960000000000004</v>
      </c>
      <c r="D56" s="209">
        <v>23.763999999999999</v>
      </c>
      <c r="E56" s="209">
        <v>21.632999999999999</v>
      </c>
      <c r="F56" s="209">
        <v>37.933999999999997</v>
      </c>
      <c r="G56" s="209">
        <v>43.741</v>
      </c>
      <c r="H56" s="209">
        <v>20.640999999999998</v>
      </c>
      <c r="I56" s="209">
        <v>6.42</v>
      </c>
      <c r="J56" s="209">
        <v>14.51</v>
      </c>
      <c r="K56" s="209">
        <v>26.327000000000002</v>
      </c>
      <c r="L56" s="209">
        <v>25</v>
      </c>
      <c r="M56" s="196">
        <f t="shared" si="9"/>
        <v>22.002915823615133</v>
      </c>
      <c r="N56" s="196">
        <f t="shared" si="10"/>
        <v>16.976198271729221</v>
      </c>
      <c r="O56" s="210">
        <v>20.2</v>
      </c>
      <c r="P56" s="211">
        <v>19.43</v>
      </c>
      <c r="Q56" s="211">
        <v>51.75</v>
      </c>
      <c r="R56" s="211">
        <v>25.9</v>
      </c>
      <c r="S56" s="211">
        <v>16.920000000000002</v>
      </c>
      <c r="T56" s="211">
        <v>36.96</v>
      </c>
      <c r="U56" s="211">
        <v>9.36</v>
      </c>
      <c r="V56" s="212">
        <f t="shared" si="11"/>
        <v>20.401287294100001</v>
      </c>
      <c r="W56" s="212">
        <f t="shared" si="12"/>
        <v>16.83948041059957</v>
      </c>
      <c r="X56" s="213">
        <v>17.672000000000001</v>
      </c>
      <c r="Y56" s="168">
        <v>36.813000000000002</v>
      </c>
      <c r="Z56" s="168">
        <v>8.6880000000000006</v>
      </c>
      <c r="AA56" s="168">
        <v>6.3769999999999998</v>
      </c>
      <c r="AB56" s="168">
        <v>15.41</v>
      </c>
      <c r="AC56" s="168">
        <v>19.055</v>
      </c>
      <c r="AD56" s="168">
        <f t="shared" si="13"/>
        <v>20.926335431780394</v>
      </c>
      <c r="AE56" s="168">
        <f t="shared" si="14"/>
        <v>18.063946441719541</v>
      </c>
      <c r="AF56" s="99">
        <f t="shared" si="15"/>
        <v>21.375641553840438</v>
      </c>
      <c r="AG56" s="99">
        <f t="shared" si="16"/>
        <v>17.127197021517201</v>
      </c>
      <c r="AH56" s="214">
        <v>16.853999999999999</v>
      </c>
      <c r="AI56" s="72"/>
      <c r="AJ56" s="72"/>
      <c r="AK56" s="72"/>
      <c r="AL56" s="72"/>
      <c r="AM56" s="72"/>
      <c r="AN56" s="72"/>
      <c r="AO56" s="72"/>
      <c r="AP56" s="72"/>
    </row>
    <row r="57" spans="1:42" x14ac:dyDescent="0.55000000000000004">
      <c r="A57">
        <v>1938</v>
      </c>
      <c r="B57" s="209">
        <v>4.2619999999999996</v>
      </c>
      <c r="C57" s="209">
        <v>2.7829999999999999</v>
      </c>
      <c r="D57" s="209">
        <v>22.263999999999999</v>
      </c>
      <c r="E57" s="209">
        <v>19.850000000000001</v>
      </c>
      <c r="F57" s="209">
        <v>28.309000000000001</v>
      </c>
      <c r="G57" s="209">
        <v>23.143999999999998</v>
      </c>
      <c r="H57" s="209">
        <v>17.004999999999999</v>
      </c>
      <c r="I57" s="209">
        <v>5.68</v>
      </c>
      <c r="J57" s="209">
        <v>12.54</v>
      </c>
      <c r="K57" s="209">
        <v>27.103000000000002</v>
      </c>
      <c r="L57" s="209">
        <v>19.77</v>
      </c>
      <c r="M57" s="196">
        <f t="shared" si="9"/>
        <v>16.111750283064382</v>
      </c>
      <c r="N57" s="196">
        <f t="shared" si="10"/>
        <v>12.662670240662946</v>
      </c>
      <c r="O57" s="210">
        <v>16.43</v>
      </c>
      <c r="P57" s="211">
        <v>17.27</v>
      </c>
      <c r="Q57" s="211">
        <v>35.51</v>
      </c>
      <c r="R57" s="211">
        <v>18.079999999999998</v>
      </c>
      <c r="S57" s="211">
        <v>17.3</v>
      </c>
      <c r="T57" s="211">
        <v>27.93</v>
      </c>
      <c r="U57" s="211">
        <v>8.4600000000000009</v>
      </c>
      <c r="V57" s="212">
        <f t="shared" si="11"/>
        <v>16.230022570326085</v>
      </c>
      <c r="W57" s="212">
        <f t="shared" si="12"/>
        <v>14.173223111601917</v>
      </c>
      <c r="X57" s="213">
        <v>13.417999999999999</v>
      </c>
      <c r="Y57" s="168">
        <v>36.630000000000003</v>
      </c>
      <c r="Z57" s="168">
        <v>6.7629999999999999</v>
      </c>
      <c r="AA57" s="168">
        <v>6.1429999999999998</v>
      </c>
      <c r="AB57" s="168">
        <v>12.154</v>
      </c>
      <c r="AC57" s="168">
        <v>13.473000000000001</v>
      </c>
      <c r="AD57" s="168">
        <f t="shared" si="13"/>
        <v>18.464028423338021</v>
      </c>
      <c r="AE57" s="168">
        <f t="shared" si="14"/>
        <v>15.152855002670558</v>
      </c>
      <c r="AF57" s="99">
        <f t="shared" si="15"/>
        <v>16.562625854168274</v>
      </c>
      <c r="AG57" s="99">
        <f t="shared" si="16"/>
        <v>13.480822620586451</v>
      </c>
      <c r="AH57" s="214">
        <v>17.603000000000002</v>
      </c>
      <c r="AI57" s="72"/>
      <c r="AJ57" s="72"/>
      <c r="AK57" s="72"/>
      <c r="AL57" s="72"/>
      <c r="AM57" s="72"/>
      <c r="AN57" s="72"/>
      <c r="AO57" s="72"/>
      <c r="AP57" s="72"/>
    </row>
    <row r="58" spans="1:42" x14ac:dyDescent="0.55000000000000004">
      <c r="A58">
        <v>1939</v>
      </c>
      <c r="B58" s="209">
        <v>4.0960000000000001</v>
      </c>
      <c r="C58" s="209">
        <v>2.569</v>
      </c>
      <c r="D58" s="209">
        <v>19.355</v>
      </c>
      <c r="E58" s="209">
        <v>19.207999999999998</v>
      </c>
      <c r="F58" s="209">
        <v>17.552</v>
      </c>
      <c r="G58" s="209">
        <v>21.233000000000001</v>
      </c>
      <c r="H58" s="209">
        <v>17.709</v>
      </c>
      <c r="I58" s="209">
        <v>5.43</v>
      </c>
      <c r="J58" s="209">
        <v>10.28</v>
      </c>
      <c r="K58" s="209">
        <v>28.385000000000002</v>
      </c>
      <c r="L58" s="209">
        <v>20.350000000000001</v>
      </c>
      <c r="M58" s="196">
        <f t="shared" si="9"/>
        <v>14.271816365798619</v>
      </c>
      <c r="N58" s="196">
        <f t="shared" si="10"/>
        <v>11.512682393110262</v>
      </c>
      <c r="O58" s="210">
        <v>17.559999999999999</v>
      </c>
      <c r="P58" s="211">
        <v>23.54</v>
      </c>
      <c r="Q58" s="211">
        <v>42.11</v>
      </c>
      <c r="R58" s="211">
        <v>21.03</v>
      </c>
      <c r="S58" s="211">
        <v>12.43</v>
      </c>
      <c r="T58" s="211">
        <v>33.5</v>
      </c>
      <c r="U58" s="211">
        <v>8.73</v>
      </c>
      <c r="V58" s="212">
        <f t="shared" si="11"/>
        <v>17.53262454976991</v>
      </c>
      <c r="W58" s="212">
        <f t="shared" si="12"/>
        <v>14.749092987303056</v>
      </c>
      <c r="X58" s="213">
        <v>14.706</v>
      </c>
      <c r="Y58" s="168">
        <v>36.630000000000003</v>
      </c>
      <c r="Z58" s="168">
        <v>8.0449999999999999</v>
      </c>
      <c r="AA58" s="168">
        <v>5.5529999999999999</v>
      </c>
      <c r="AB58" s="168">
        <v>12.949</v>
      </c>
      <c r="AC58" s="168">
        <v>14.933999999999999</v>
      </c>
      <c r="AD58" s="168">
        <f t="shared" si="13"/>
        <v>19.182443969269734</v>
      </c>
      <c r="AE58" s="168">
        <f t="shared" si="14"/>
        <v>16.026800001596925</v>
      </c>
      <c r="AF58" s="99">
        <f t="shared" si="15"/>
        <v>16.032847905256666</v>
      </c>
      <c r="AG58" s="99">
        <f t="shared" si="16"/>
        <v>13.062129552514934</v>
      </c>
      <c r="AH58" s="214">
        <v>16.105</v>
      </c>
      <c r="AI58" s="72"/>
      <c r="AJ58" s="72"/>
      <c r="AK58" s="72"/>
      <c r="AL58" s="72"/>
      <c r="AM58" s="72"/>
      <c r="AN58" s="72"/>
      <c r="AO58" s="72"/>
      <c r="AP58" s="72"/>
    </row>
    <row r="59" spans="1:42" x14ac:dyDescent="0.55000000000000004">
      <c r="A59">
        <v>1940</v>
      </c>
      <c r="B59" s="209">
        <v>3.93</v>
      </c>
      <c r="C59" s="209">
        <v>2.73</v>
      </c>
      <c r="D59" s="209">
        <v>19.77</v>
      </c>
      <c r="E59" s="209">
        <v>23.088000000000001</v>
      </c>
      <c r="F59" s="209">
        <v>18.684000000000001</v>
      </c>
      <c r="G59" s="209">
        <v>24.460999999999999</v>
      </c>
      <c r="H59" s="209">
        <v>15.95</v>
      </c>
      <c r="I59" s="209">
        <v>6.85</v>
      </c>
      <c r="J59" s="209">
        <v>10.5</v>
      </c>
      <c r="K59" s="209">
        <v>30.986000000000001</v>
      </c>
      <c r="L59" s="209">
        <v>20.93</v>
      </c>
      <c r="M59" s="196">
        <f t="shared" si="9"/>
        <v>15.07004215541561</v>
      </c>
      <c r="N59" s="196">
        <f t="shared" si="10"/>
        <v>12.057882317467135</v>
      </c>
      <c r="O59" s="210">
        <v>19.54</v>
      </c>
      <c r="P59" s="211">
        <v>22.36</v>
      </c>
      <c r="Q59" s="211">
        <v>48.71</v>
      </c>
      <c r="R59" s="211">
        <v>22.07</v>
      </c>
      <c r="S59" s="211">
        <v>10.71</v>
      </c>
      <c r="T59" s="211">
        <v>38.17</v>
      </c>
      <c r="U59" s="211">
        <v>12.57</v>
      </c>
      <c r="V59" s="212">
        <f t="shared" si="11"/>
        <v>20.571518677318601</v>
      </c>
      <c r="W59" s="212">
        <f t="shared" si="12"/>
        <v>17.89664147493685</v>
      </c>
      <c r="X59" s="213">
        <v>15.162000000000001</v>
      </c>
      <c r="Y59" s="168">
        <v>34.249000000000002</v>
      </c>
      <c r="Z59" s="168">
        <v>7.9669999999999996</v>
      </c>
      <c r="AA59" s="168">
        <v>4.9409999999999998</v>
      </c>
      <c r="AB59" s="168">
        <v>13.282</v>
      </c>
      <c r="AC59" s="168">
        <v>18.529</v>
      </c>
      <c r="AD59" s="168">
        <f t="shared" si="13"/>
        <v>18.930768849400284</v>
      </c>
      <c r="AE59" s="168">
        <f t="shared" si="14"/>
        <v>16.022815015717793</v>
      </c>
      <c r="AF59" s="99">
        <f t="shared" si="15"/>
        <v>17.253653120902491</v>
      </c>
      <c r="AG59" s="99">
        <f t="shared" si="16"/>
        <v>14.122007589591741</v>
      </c>
      <c r="AH59" s="214">
        <v>17.603000000000002</v>
      </c>
      <c r="AI59" s="72"/>
      <c r="AJ59" s="72"/>
      <c r="AK59" s="72"/>
      <c r="AL59" s="72"/>
      <c r="AM59" s="72"/>
      <c r="AN59" s="72"/>
      <c r="AO59" s="72"/>
      <c r="AP59" s="72"/>
    </row>
    <row r="60" spans="1:42" x14ac:dyDescent="0.55000000000000004">
      <c r="A60">
        <v>1941</v>
      </c>
      <c r="B60" s="209">
        <v>6.2549999999999999</v>
      </c>
      <c r="C60" s="209">
        <v>4.0679999999999996</v>
      </c>
      <c r="D60" s="209">
        <v>25.3</v>
      </c>
      <c r="E60" s="209">
        <v>25.814</v>
      </c>
      <c r="F60" s="209">
        <v>18.684000000000001</v>
      </c>
      <c r="G60" s="209">
        <v>29.939</v>
      </c>
      <c r="H60" s="209">
        <v>19.82</v>
      </c>
      <c r="I60" s="209">
        <v>7.99</v>
      </c>
      <c r="J60" s="209">
        <v>10.83</v>
      </c>
      <c r="K60" s="209">
        <v>32.08</v>
      </c>
      <c r="L60" s="209">
        <v>28.2</v>
      </c>
      <c r="M60" s="196">
        <f t="shared" si="9"/>
        <v>18.297776985032435</v>
      </c>
      <c r="N60" s="196">
        <f t="shared" si="10"/>
        <v>15.23739078046888</v>
      </c>
      <c r="O60" s="210">
        <v>27.09</v>
      </c>
      <c r="P60" s="211">
        <v>21.23</v>
      </c>
      <c r="Q60" s="211">
        <v>55.3</v>
      </c>
      <c r="R60" s="211">
        <v>25.72</v>
      </c>
      <c r="S60" s="211">
        <v>13.05</v>
      </c>
      <c r="T60" s="211">
        <v>42.4</v>
      </c>
      <c r="U60" s="211">
        <v>15.86</v>
      </c>
      <c r="V60" s="212">
        <f t="shared" si="11"/>
        <v>24.855956919083088</v>
      </c>
      <c r="W60" s="212">
        <f t="shared" si="12"/>
        <v>22.10651101555646</v>
      </c>
      <c r="X60" s="213">
        <v>15.833</v>
      </c>
      <c r="Y60" s="168">
        <v>30.22</v>
      </c>
      <c r="Z60" s="168">
        <v>8.3170000000000002</v>
      </c>
      <c r="AA60" s="168">
        <v>4.9420000000000002</v>
      </c>
      <c r="AB60" s="168">
        <v>14.846</v>
      </c>
      <c r="AC60" s="168">
        <v>21.831</v>
      </c>
      <c r="AD60" s="168">
        <f t="shared" si="13"/>
        <v>18.453188779248467</v>
      </c>
      <c r="AE60" s="168">
        <f t="shared" si="14"/>
        <v>16.130518149517307</v>
      </c>
      <c r="AF60" s="99">
        <f t="shared" si="15"/>
        <v>20.109265226464672</v>
      </c>
      <c r="AG60" s="99">
        <f t="shared" si="16"/>
        <v>17.032238487107794</v>
      </c>
      <c r="AH60" s="214">
        <v>18.727</v>
      </c>
      <c r="AI60" s="72"/>
      <c r="AJ60" s="72"/>
      <c r="AK60" s="72"/>
      <c r="AL60" s="72"/>
      <c r="AM60" s="72"/>
      <c r="AN60" s="72"/>
      <c r="AO60" s="72"/>
      <c r="AP60" s="72"/>
    </row>
    <row r="61" spans="1:42" x14ac:dyDescent="0.55000000000000004">
      <c r="A61">
        <v>1942</v>
      </c>
      <c r="B61" s="209">
        <v>7.4169999999999998</v>
      </c>
      <c r="C61" s="209">
        <v>4.7640000000000002</v>
      </c>
      <c r="D61" s="209">
        <v>32.972999999999999</v>
      </c>
      <c r="E61" s="209">
        <v>28.353000000000002</v>
      </c>
      <c r="F61" s="209">
        <v>20.949000000000002</v>
      </c>
      <c r="G61" s="209">
        <v>35.375</v>
      </c>
      <c r="H61" s="209">
        <v>29.670999999999999</v>
      </c>
      <c r="I61" s="209">
        <v>10.31</v>
      </c>
      <c r="J61" s="209">
        <v>11.22</v>
      </c>
      <c r="K61" s="209">
        <v>33.168999999999997</v>
      </c>
      <c r="L61" s="209">
        <v>34.590000000000003</v>
      </c>
      <c r="M61" s="196">
        <f t="shared" si="9"/>
        <v>22.428090389813875</v>
      </c>
      <c r="N61" s="196">
        <f t="shared" si="10"/>
        <v>18.594320014741971</v>
      </c>
      <c r="O61" s="210">
        <v>35.020000000000003</v>
      </c>
      <c r="P61" s="211">
        <v>19.940000000000001</v>
      </c>
      <c r="Q61" s="211">
        <v>60.38</v>
      </c>
      <c r="R61" s="211">
        <v>26.94</v>
      </c>
      <c r="S61" s="211">
        <v>15.15</v>
      </c>
      <c r="T61" s="211">
        <v>43.15</v>
      </c>
      <c r="U61" s="211">
        <v>17.48</v>
      </c>
      <c r="V61" s="212">
        <f t="shared" si="11"/>
        <v>27.723343186354569</v>
      </c>
      <c r="W61" s="212">
        <f t="shared" si="12"/>
        <v>24.760879501464345</v>
      </c>
      <c r="X61" s="213">
        <v>15.805999999999999</v>
      </c>
      <c r="Y61" s="168">
        <v>27.472999999999999</v>
      </c>
      <c r="Z61" s="168">
        <v>8.3140000000000001</v>
      </c>
      <c r="AA61" s="168">
        <v>5.4459999999999997</v>
      </c>
      <c r="AB61" s="168">
        <v>16.614999999999998</v>
      </c>
      <c r="AC61" s="168">
        <v>24.111000000000001</v>
      </c>
      <c r="AD61" s="168">
        <f t="shared" si="13"/>
        <v>18.039078744745645</v>
      </c>
      <c r="AE61" s="168">
        <f t="shared" si="14"/>
        <v>16.106505116063655</v>
      </c>
      <c r="AF61" s="99">
        <f t="shared" si="15"/>
        <v>23.087155077650795</v>
      </c>
      <c r="AG61" s="99">
        <f t="shared" si="16"/>
        <v>19.593398423237666</v>
      </c>
      <c r="AH61" s="214">
        <v>21.722999999999999</v>
      </c>
      <c r="AI61" s="72"/>
      <c r="AJ61" s="72"/>
      <c r="AK61" s="72"/>
      <c r="AL61" s="72"/>
      <c r="AM61" s="72"/>
      <c r="AN61" s="72"/>
      <c r="AO61" s="72"/>
      <c r="AP61" s="72"/>
    </row>
    <row r="62" spans="1:42" x14ac:dyDescent="0.55000000000000004">
      <c r="A62">
        <v>1943</v>
      </c>
      <c r="B62" s="209">
        <v>7.4169999999999998</v>
      </c>
      <c r="C62" s="209">
        <v>4.7640000000000002</v>
      </c>
      <c r="D62" s="209">
        <v>29.655000000000001</v>
      </c>
      <c r="E62" s="209">
        <v>29.628</v>
      </c>
      <c r="F62" s="209">
        <v>34.253999999999998</v>
      </c>
      <c r="G62" s="209">
        <v>43.868000000000002</v>
      </c>
      <c r="H62" s="209">
        <v>28.616</v>
      </c>
      <c r="I62" s="209">
        <v>10.93</v>
      </c>
      <c r="J62" s="209">
        <v>12.02</v>
      </c>
      <c r="K62" s="209">
        <v>34.676000000000002</v>
      </c>
      <c r="L62" s="209">
        <v>25</v>
      </c>
      <c r="M62" s="196">
        <f t="shared" si="9"/>
        <v>23.918555756163141</v>
      </c>
      <c r="N62" s="196">
        <f t="shared" si="10"/>
        <v>19.582872279492584</v>
      </c>
      <c r="O62" s="210">
        <v>36.630000000000003</v>
      </c>
      <c r="P62" s="211">
        <v>26.62</v>
      </c>
      <c r="Q62" s="211">
        <v>59.87</v>
      </c>
      <c r="R62" s="211">
        <v>26.94</v>
      </c>
      <c r="S62" s="211">
        <v>22.84</v>
      </c>
      <c r="T62" s="211">
        <v>43.15</v>
      </c>
      <c r="U62" s="211">
        <v>18.22</v>
      </c>
      <c r="V62" s="212">
        <f t="shared" si="11"/>
        <v>29.122718186354568</v>
      </c>
      <c r="W62" s="212">
        <f t="shared" si="12"/>
        <v>26.568159371476391</v>
      </c>
      <c r="X62" s="213">
        <v>15.805999999999999</v>
      </c>
      <c r="Y62" s="168">
        <v>27.472999999999999</v>
      </c>
      <c r="Z62" s="168">
        <v>8.3140000000000001</v>
      </c>
      <c r="AA62" s="168">
        <v>6.359</v>
      </c>
      <c r="AB62" s="168">
        <v>16.667000000000002</v>
      </c>
      <c r="AC62" s="168">
        <v>24.111000000000001</v>
      </c>
      <c r="AD62" s="168">
        <f t="shared" si="13"/>
        <v>18.130073417424519</v>
      </c>
      <c r="AE62" s="168">
        <f t="shared" si="14"/>
        <v>16.350424206875807</v>
      </c>
      <c r="AF62" s="99">
        <f t="shared" si="15"/>
        <v>24.303738080879732</v>
      </c>
      <c r="AG62" s="99">
        <f t="shared" si="16"/>
        <v>20.604709738169518</v>
      </c>
      <c r="AH62" s="214">
        <v>24.344999999999999</v>
      </c>
      <c r="AI62" s="72"/>
      <c r="AJ62" s="72"/>
      <c r="AK62" s="72"/>
      <c r="AL62" s="72"/>
      <c r="AM62" s="72"/>
      <c r="AN62" s="72"/>
      <c r="AO62" s="72"/>
      <c r="AP62" s="72"/>
    </row>
    <row r="63" spans="1:42" x14ac:dyDescent="0.55000000000000004">
      <c r="A63">
        <v>1944</v>
      </c>
      <c r="B63" s="209">
        <v>7.4169999999999998</v>
      </c>
      <c r="C63" s="209">
        <v>4.7640000000000002</v>
      </c>
      <c r="D63" s="209">
        <v>28.963999999999999</v>
      </c>
      <c r="E63" s="209">
        <v>29.628</v>
      </c>
      <c r="F63" s="209">
        <v>36.518999999999998</v>
      </c>
      <c r="G63" s="209">
        <v>48.115000000000002</v>
      </c>
      <c r="H63" s="209">
        <v>28.968</v>
      </c>
      <c r="I63" s="209">
        <v>10.74</v>
      </c>
      <c r="J63" s="209">
        <v>12.28</v>
      </c>
      <c r="K63" s="209">
        <v>37.051000000000002</v>
      </c>
      <c r="L63" s="209">
        <v>25</v>
      </c>
      <c r="M63" s="196">
        <f t="shared" si="9"/>
        <v>24.829323494052787</v>
      </c>
      <c r="N63" s="196">
        <f t="shared" si="10"/>
        <v>20.010460286752554</v>
      </c>
      <c r="O63" s="210">
        <v>37.950000000000003</v>
      </c>
      <c r="P63" s="211">
        <v>32.409999999999997</v>
      </c>
      <c r="Q63" s="211">
        <v>60.38</v>
      </c>
      <c r="R63" s="211">
        <v>26.94</v>
      </c>
      <c r="S63" s="211">
        <v>27.53</v>
      </c>
      <c r="T63" s="211">
        <v>43.15</v>
      </c>
      <c r="U63" s="211">
        <v>20.260000000000002</v>
      </c>
      <c r="V63" s="212">
        <f t="shared" si="11"/>
        <v>30.824629951060459</v>
      </c>
      <c r="W63" s="212">
        <f t="shared" si="12"/>
        <v>28.626500232272669</v>
      </c>
      <c r="X63" s="213">
        <v>15.805999999999999</v>
      </c>
      <c r="Y63" s="168">
        <v>27.472999999999999</v>
      </c>
      <c r="Z63" s="168">
        <v>8.3140000000000001</v>
      </c>
      <c r="AA63" s="168">
        <v>6.359</v>
      </c>
      <c r="AB63" s="168">
        <v>16.667000000000002</v>
      </c>
      <c r="AC63" s="168">
        <v>24.111000000000001</v>
      </c>
      <c r="AD63" s="168">
        <f t="shared" si="13"/>
        <v>18.130073417424519</v>
      </c>
      <c r="AE63" s="168">
        <f t="shared" si="14"/>
        <v>16.350424206875807</v>
      </c>
      <c r="AF63" s="99">
        <f t="shared" si="15"/>
        <v>25.267580336719035</v>
      </c>
      <c r="AG63" s="99">
        <f t="shared" si="16"/>
        <v>21.278476265063439</v>
      </c>
      <c r="AH63" s="214">
        <v>27.715</v>
      </c>
      <c r="AI63" s="72"/>
      <c r="AJ63" s="72"/>
      <c r="AK63" s="72"/>
      <c r="AL63" s="72"/>
      <c r="AM63" s="72"/>
      <c r="AN63" s="72"/>
      <c r="AO63" s="72"/>
      <c r="AP63" s="72"/>
    </row>
    <row r="64" spans="1:42" x14ac:dyDescent="0.55000000000000004">
      <c r="A64">
        <v>1945</v>
      </c>
      <c r="B64" s="209">
        <v>7.5279999999999996</v>
      </c>
      <c r="C64" s="209">
        <v>4.7640000000000002</v>
      </c>
      <c r="D64" s="209">
        <v>28.963999999999999</v>
      </c>
      <c r="E64" s="209">
        <v>29.628</v>
      </c>
      <c r="F64" s="209">
        <v>39.35</v>
      </c>
      <c r="G64" s="209">
        <v>49.558999999999997</v>
      </c>
      <c r="H64" s="209">
        <v>34.479999999999997</v>
      </c>
      <c r="I64" s="209">
        <v>10.75</v>
      </c>
      <c r="J64" s="209">
        <v>11.86</v>
      </c>
      <c r="K64" s="209">
        <v>38.652000000000001</v>
      </c>
      <c r="L64" s="209">
        <v>25</v>
      </c>
      <c r="M64" s="196">
        <f t="shared" si="9"/>
        <v>26.197423814780663</v>
      </c>
      <c r="N64" s="196">
        <f t="shared" si="10"/>
        <v>20.842983009228696</v>
      </c>
      <c r="O64" s="210">
        <v>42.48</v>
      </c>
      <c r="P64" s="211">
        <v>31.6</v>
      </c>
      <c r="Q64" s="211">
        <v>59.87</v>
      </c>
      <c r="R64" s="211">
        <v>26.94</v>
      </c>
      <c r="S64" s="211">
        <v>26.85</v>
      </c>
      <c r="T64" s="211">
        <v>43.15</v>
      </c>
      <c r="U64" s="211">
        <v>17.399999999999999</v>
      </c>
      <c r="V64" s="212">
        <f t="shared" si="11"/>
        <v>30.149924068707513</v>
      </c>
      <c r="W64" s="212">
        <f t="shared" si="12"/>
        <v>27.148651224595159</v>
      </c>
      <c r="X64" s="213">
        <v>15.805999999999999</v>
      </c>
      <c r="Y64" s="168">
        <v>27.472999999999999</v>
      </c>
      <c r="Z64" s="168">
        <v>8.3140000000000001</v>
      </c>
      <c r="AA64" s="168">
        <v>7.3789999999999996</v>
      </c>
      <c r="AB64" s="168">
        <v>16.667000000000002</v>
      </c>
      <c r="AC64" s="168">
        <v>24.111000000000001</v>
      </c>
      <c r="AD64" s="168">
        <f t="shared" si="13"/>
        <v>18.227489472481778</v>
      </c>
      <c r="AE64" s="168">
        <f t="shared" si="14"/>
        <v>16.584390576299544</v>
      </c>
      <c r="AF64" s="99">
        <f t="shared" si="15"/>
        <v>25.85385557091956</v>
      </c>
      <c r="AG64" s="99">
        <f t="shared" si="16"/>
        <v>21.503738558583681</v>
      </c>
      <c r="AH64" s="214">
        <v>28.463999999999999</v>
      </c>
      <c r="AI64" s="72"/>
      <c r="AJ64" s="72"/>
      <c r="AK64" s="72"/>
      <c r="AL64" s="72"/>
      <c r="AM64" s="72"/>
      <c r="AN64" s="72"/>
      <c r="AO64" s="72"/>
      <c r="AP64" s="72"/>
    </row>
    <row r="65" spans="1:42" x14ac:dyDescent="0.55000000000000004">
      <c r="A65">
        <v>1946</v>
      </c>
      <c r="B65" s="209">
        <v>10.24</v>
      </c>
      <c r="C65" s="209">
        <v>6.1550000000000002</v>
      </c>
      <c r="D65" s="209">
        <v>27.443000000000001</v>
      </c>
      <c r="E65" s="209">
        <v>34.177</v>
      </c>
      <c r="F65" s="209">
        <v>64.545000000000002</v>
      </c>
      <c r="G65" s="209">
        <v>69.305999999999997</v>
      </c>
      <c r="H65" s="209">
        <v>41.634</v>
      </c>
      <c r="I65" s="209">
        <v>12.38</v>
      </c>
      <c r="J65" s="209">
        <v>12.87</v>
      </c>
      <c r="K65" s="209">
        <v>43.920999999999999</v>
      </c>
      <c r="L65" s="209">
        <v>25</v>
      </c>
      <c r="M65" s="196">
        <f t="shared" si="9"/>
        <v>34.332856440237421</v>
      </c>
      <c r="N65" s="196">
        <f t="shared" si="10"/>
        <v>26.293483246512864</v>
      </c>
      <c r="O65" s="210">
        <v>54.47</v>
      </c>
      <c r="P65" s="211">
        <v>39.56</v>
      </c>
      <c r="Q65" s="211">
        <v>52.26</v>
      </c>
      <c r="R65" s="211">
        <v>31.81</v>
      </c>
      <c r="S65" s="211">
        <v>28.78</v>
      </c>
      <c r="T65" s="211">
        <v>43.15</v>
      </c>
      <c r="U65" s="211">
        <v>19.12</v>
      </c>
      <c r="V65" s="212">
        <f t="shared" si="11"/>
        <v>32.72491034244937</v>
      </c>
      <c r="W65" s="212">
        <f t="shared" si="12"/>
        <v>29.720214344634403</v>
      </c>
      <c r="X65" s="213">
        <v>18.544</v>
      </c>
      <c r="Y65" s="168">
        <v>25.640999999999998</v>
      </c>
      <c r="Z65" s="168">
        <v>8.7200000000000006</v>
      </c>
      <c r="AA65" s="168">
        <v>11.388999999999999</v>
      </c>
      <c r="AB65" s="168">
        <v>20.795000000000002</v>
      </c>
      <c r="AC65" s="168">
        <v>25.513999999999999</v>
      </c>
      <c r="AD65" s="168">
        <f t="shared" si="13"/>
        <v>19.470896628840805</v>
      </c>
      <c r="AE65" s="168">
        <f t="shared" si="14"/>
        <v>18.361027783116427</v>
      </c>
      <c r="AF65" s="99">
        <f t="shared" si="15"/>
        <v>31.250066255210474</v>
      </c>
      <c r="AG65" s="99">
        <f t="shared" si="16"/>
        <v>25.501178935768785</v>
      </c>
      <c r="AH65" s="214">
        <v>28.838999999999999</v>
      </c>
      <c r="AI65" s="72"/>
      <c r="AJ65" s="72"/>
      <c r="AK65" s="72"/>
      <c r="AL65" s="72"/>
      <c r="AM65" s="72"/>
      <c r="AN65" s="72"/>
      <c r="AO65" s="72"/>
      <c r="AP65" s="72"/>
    </row>
    <row r="66" spans="1:42" x14ac:dyDescent="0.55000000000000004">
      <c r="A66">
        <v>1947</v>
      </c>
      <c r="B66" s="209">
        <v>14.779</v>
      </c>
      <c r="C66" s="209">
        <v>18.68</v>
      </c>
      <c r="D66" s="209">
        <v>38.020000000000003</v>
      </c>
      <c r="E66" s="209">
        <v>54.719000000000001</v>
      </c>
      <c r="F66" s="209">
        <v>75.019000000000005</v>
      </c>
      <c r="G66" s="209">
        <v>87.524000000000001</v>
      </c>
      <c r="H66" s="209">
        <v>56.292999999999999</v>
      </c>
      <c r="I66" s="209">
        <v>11.96</v>
      </c>
      <c r="J66" s="209">
        <v>12.21</v>
      </c>
      <c r="K66" s="209">
        <v>45.997999999999998</v>
      </c>
      <c r="L66" s="209">
        <v>51.74</v>
      </c>
      <c r="M66" s="196">
        <f t="shared" si="9"/>
        <v>46.986166070787391</v>
      </c>
      <c r="N66" s="196">
        <f t="shared" si="10"/>
        <v>37.531707583664883</v>
      </c>
      <c r="O66" s="210">
        <v>62.02</v>
      </c>
      <c r="P66" s="211">
        <v>64.33</v>
      </c>
      <c r="Q66" s="211">
        <v>63.01</v>
      </c>
      <c r="R66" s="211">
        <v>50.06</v>
      </c>
      <c r="S66" s="211">
        <v>28.91</v>
      </c>
      <c r="T66" s="211">
        <v>40.22</v>
      </c>
      <c r="U66" s="211">
        <v>21.39</v>
      </c>
      <c r="V66" s="212">
        <f t="shared" si="11"/>
        <v>37.424564786565938</v>
      </c>
      <c r="W66" s="212">
        <f t="shared" si="12"/>
        <v>33.635143065984202</v>
      </c>
      <c r="X66" s="213">
        <v>28.123999999999999</v>
      </c>
      <c r="Y66" s="168">
        <v>25.640999999999998</v>
      </c>
      <c r="Z66" s="168">
        <v>12.462999999999999</v>
      </c>
      <c r="AA66" s="168">
        <v>10.205</v>
      </c>
      <c r="AB66" s="168">
        <v>37.615000000000002</v>
      </c>
      <c r="AC66" s="168">
        <v>30.687000000000001</v>
      </c>
      <c r="AD66" s="168">
        <f t="shared" si="13"/>
        <v>24.689292856563821</v>
      </c>
      <c r="AE66" s="168">
        <f t="shared" si="14"/>
        <v>23.145830518735174</v>
      </c>
      <c r="AF66" s="99">
        <f t="shared" si="15"/>
        <v>40.416567089347367</v>
      </c>
      <c r="AG66" s="99">
        <f t="shared" si="16"/>
        <v>33.425891797940892</v>
      </c>
      <c r="AH66" s="214">
        <v>34.831000000000003</v>
      </c>
      <c r="AI66" s="72"/>
      <c r="AJ66" s="72"/>
      <c r="AK66" s="72"/>
      <c r="AL66" s="72"/>
      <c r="AM66" s="72"/>
      <c r="AN66" s="72"/>
      <c r="AO66" s="72"/>
      <c r="AP66" s="72"/>
    </row>
    <row r="67" spans="1:42" x14ac:dyDescent="0.55000000000000004">
      <c r="A67">
        <v>1948</v>
      </c>
      <c r="B67" s="209">
        <v>15</v>
      </c>
      <c r="C67" s="209">
        <v>21.248999999999999</v>
      </c>
      <c r="D67" s="209">
        <v>40.439</v>
      </c>
      <c r="E67" s="209">
        <v>57.991999999999997</v>
      </c>
      <c r="F67" s="209">
        <v>67.376000000000005</v>
      </c>
      <c r="G67" s="209">
        <v>40.738</v>
      </c>
      <c r="H67" s="209">
        <v>49.607999999999997</v>
      </c>
      <c r="I67" s="209">
        <v>9.89</v>
      </c>
      <c r="J67" s="209">
        <v>8.86</v>
      </c>
      <c r="K67" s="209">
        <v>46.981000000000002</v>
      </c>
      <c r="L67" s="209">
        <v>63.37</v>
      </c>
      <c r="M67" s="196">
        <f t="shared" si="9"/>
        <v>41.129757503633755</v>
      </c>
      <c r="N67" s="196">
        <f t="shared" si="10"/>
        <v>33.790294596393622</v>
      </c>
      <c r="O67" s="210">
        <v>58.91</v>
      </c>
      <c r="P67" s="211">
        <v>77.92</v>
      </c>
      <c r="Q67" s="211">
        <v>83.51</v>
      </c>
      <c r="R67" s="211">
        <v>48.49</v>
      </c>
      <c r="S67" s="211">
        <v>27.22</v>
      </c>
      <c r="T67" s="211">
        <v>42.21</v>
      </c>
      <c r="U67" s="211">
        <v>26.09</v>
      </c>
      <c r="V67" s="212">
        <f t="shared" si="11"/>
        <v>41.033208917545885</v>
      </c>
      <c r="W67" s="212">
        <f t="shared" si="12"/>
        <v>37.348502019034058</v>
      </c>
      <c r="X67" s="213">
        <v>29.573</v>
      </c>
      <c r="Y67" s="168">
        <v>28.754999999999999</v>
      </c>
      <c r="Z67" s="168">
        <v>15.868</v>
      </c>
      <c r="AA67" s="168">
        <v>10.566000000000001</v>
      </c>
      <c r="AB67" s="168">
        <v>46.256</v>
      </c>
      <c r="AC67" s="168">
        <v>39.716999999999999</v>
      </c>
      <c r="AD67" s="168">
        <f t="shared" si="13"/>
        <v>27.959888326885075</v>
      </c>
      <c r="AE67" s="168">
        <f t="shared" si="14"/>
        <v>26.121757055559602</v>
      </c>
      <c r="AF67" s="99">
        <f t="shared" si="15"/>
        <v>38.759259574756584</v>
      </c>
      <c r="AG67" s="99">
        <f t="shared" si="16"/>
        <v>33.168079044824538</v>
      </c>
      <c r="AH67" s="214">
        <v>35.581000000000003</v>
      </c>
      <c r="AI67" s="72"/>
      <c r="AJ67" s="72"/>
      <c r="AK67" s="72"/>
      <c r="AL67" s="72"/>
      <c r="AM67" s="72"/>
      <c r="AN67" s="72"/>
      <c r="AO67" s="72"/>
      <c r="AP67" s="72"/>
    </row>
    <row r="68" spans="1:42" x14ac:dyDescent="0.55000000000000004">
      <c r="A68">
        <v>1949</v>
      </c>
      <c r="B68" s="209">
        <v>18.103000000000002</v>
      </c>
      <c r="C68" s="209">
        <v>11.561</v>
      </c>
      <c r="D68" s="209">
        <v>43.072000000000003</v>
      </c>
      <c r="E68" s="209">
        <v>50.082000000000001</v>
      </c>
      <c r="F68" s="209">
        <v>56.027999999999999</v>
      </c>
      <c r="G68" s="209">
        <v>60.771000000000001</v>
      </c>
      <c r="H68" s="209">
        <v>48.787999999999997</v>
      </c>
      <c r="I68" s="209">
        <v>7.84</v>
      </c>
      <c r="J68" s="209">
        <v>7.8</v>
      </c>
      <c r="K68" s="209">
        <v>52.05</v>
      </c>
      <c r="L68" s="209">
        <v>46.8</v>
      </c>
      <c r="M68" s="196">
        <f t="shared" si="9"/>
        <v>38.951945453384155</v>
      </c>
      <c r="N68" s="196">
        <f t="shared" si="10"/>
        <v>32.192271771277213</v>
      </c>
      <c r="O68" s="210">
        <v>56.92</v>
      </c>
      <c r="P68" s="211">
        <v>56.71</v>
      </c>
      <c r="Q68" s="211">
        <v>84.42</v>
      </c>
      <c r="R68" s="211">
        <v>43.11</v>
      </c>
      <c r="S68" s="211">
        <v>26.99</v>
      </c>
      <c r="T68" s="211">
        <v>33.68</v>
      </c>
      <c r="U68" s="211">
        <v>18.21</v>
      </c>
      <c r="V68" s="212">
        <f t="shared" si="11"/>
        <v>35.818996140079648</v>
      </c>
      <c r="W68" s="212">
        <f t="shared" si="12"/>
        <v>30.596105064570811</v>
      </c>
      <c r="X68" s="213">
        <v>25.763000000000002</v>
      </c>
      <c r="Y68" s="168">
        <v>31.135999999999999</v>
      </c>
      <c r="Z68" s="168">
        <v>15.882999999999999</v>
      </c>
      <c r="AA68" s="168">
        <v>10.221</v>
      </c>
      <c r="AB68" s="168">
        <v>39.384999999999998</v>
      </c>
      <c r="AC68" s="168">
        <v>35.479999999999997</v>
      </c>
      <c r="AD68" s="168">
        <f t="shared" si="13"/>
        <v>26.465438115825719</v>
      </c>
      <c r="AE68" s="168">
        <f t="shared" si="14"/>
        <v>24.900995447781185</v>
      </c>
      <c r="AF68" s="99">
        <f t="shared" si="15"/>
        <v>35.877184934079921</v>
      </c>
      <c r="AG68" s="99">
        <f t="shared" si="16"/>
        <v>30.331309403624363</v>
      </c>
      <c r="AH68" s="214">
        <v>33.332999999999998</v>
      </c>
      <c r="AI68" s="72"/>
      <c r="AJ68" s="72"/>
      <c r="AK68" s="72"/>
      <c r="AL68" s="72"/>
      <c r="AM68" s="72"/>
      <c r="AN68" s="72"/>
      <c r="AO68" s="72"/>
      <c r="AP68" s="72"/>
    </row>
    <row r="69" spans="1:42" x14ac:dyDescent="0.55000000000000004">
      <c r="A69">
        <v>1950</v>
      </c>
      <c r="B69" s="209">
        <v>25.861999999999998</v>
      </c>
      <c r="C69" s="209">
        <v>17.181000000000001</v>
      </c>
      <c r="D69" s="209">
        <v>38.369999999999997</v>
      </c>
      <c r="E69" s="209">
        <v>42.234999999999999</v>
      </c>
      <c r="F69" s="209">
        <v>49.645000000000003</v>
      </c>
      <c r="G69" s="209">
        <v>65.585999999999999</v>
      </c>
      <c r="H69" s="209">
        <v>58.404000000000003</v>
      </c>
      <c r="I69" s="209">
        <v>5.41</v>
      </c>
      <c r="J69" s="209">
        <v>4.09</v>
      </c>
      <c r="K69" s="209">
        <v>54.383000000000003</v>
      </c>
      <c r="L69" s="209">
        <v>42.44</v>
      </c>
      <c r="M69" s="196">
        <f t="shared" si="9"/>
        <v>40.141781127901993</v>
      </c>
      <c r="N69" s="196">
        <f t="shared" si="10"/>
        <v>33.175204707763939</v>
      </c>
      <c r="O69" s="210">
        <v>67.680000000000007</v>
      </c>
      <c r="P69" s="211">
        <v>62.8</v>
      </c>
      <c r="Q69" s="211">
        <v>101.07</v>
      </c>
      <c r="R69" s="211">
        <v>49.88</v>
      </c>
      <c r="S69" s="211">
        <v>28.02</v>
      </c>
      <c r="T69" s="211">
        <v>78.83</v>
      </c>
      <c r="U69" s="211">
        <v>19.55</v>
      </c>
      <c r="V69" s="212">
        <f t="shared" si="11"/>
        <v>45.138793235078438</v>
      </c>
      <c r="W69" s="212">
        <f t="shared" si="12"/>
        <v>36.673561758495154</v>
      </c>
      <c r="X69" s="213">
        <v>28.5</v>
      </c>
      <c r="Y69" s="168">
        <v>32.417999999999999</v>
      </c>
      <c r="Z69" s="168">
        <v>15.275</v>
      </c>
      <c r="AA69" s="168">
        <v>10.539</v>
      </c>
      <c r="AB69" s="168">
        <v>34.101999999999997</v>
      </c>
      <c r="AC69" s="168">
        <v>40.536000000000001</v>
      </c>
      <c r="AD69" s="168">
        <f t="shared" si="13"/>
        <v>27.763835570372247</v>
      </c>
      <c r="AE69" s="168">
        <f t="shared" si="14"/>
        <v>26.036314136841124</v>
      </c>
      <c r="AF69" s="99">
        <f t="shared" si="15"/>
        <v>39.297694111813684</v>
      </c>
      <c r="AG69" s="99">
        <f t="shared" si="16"/>
        <v>32.653119558710401</v>
      </c>
      <c r="AH69" s="214">
        <v>30.337</v>
      </c>
      <c r="AI69" s="72"/>
      <c r="AJ69" s="72"/>
      <c r="AK69" s="72"/>
      <c r="AL69" s="72"/>
      <c r="AM69" s="72"/>
      <c r="AN69" s="72"/>
      <c r="AO69" s="72"/>
      <c r="AP69" s="72"/>
    </row>
    <row r="70" spans="1:42" x14ac:dyDescent="0.55000000000000004">
      <c r="A70">
        <v>1951</v>
      </c>
      <c r="B70" s="209">
        <v>30.516999999999999</v>
      </c>
      <c r="C70" s="209">
        <v>19.001000000000001</v>
      </c>
      <c r="D70" s="209">
        <v>48.151000000000003</v>
      </c>
      <c r="E70" s="209">
        <v>44.613999999999997</v>
      </c>
      <c r="F70" s="209">
        <v>57.447000000000003</v>
      </c>
      <c r="G70" s="209">
        <v>69.341999999999999</v>
      </c>
      <c r="H70" s="209">
        <v>66.495999999999995</v>
      </c>
      <c r="I70" s="209">
        <v>5.39</v>
      </c>
      <c r="J70" s="209">
        <v>4.7699999999999996</v>
      </c>
      <c r="K70" s="209">
        <v>54.383000000000003</v>
      </c>
      <c r="L70" s="209">
        <v>67.150000000000006</v>
      </c>
      <c r="M70" s="196">
        <f t="shared" si="9"/>
        <v>47.942966951662065</v>
      </c>
      <c r="N70" s="196">
        <f t="shared" si="10"/>
        <v>39.030982210742664</v>
      </c>
      <c r="O70" s="210">
        <v>75.33</v>
      </c>
      <c r="P70" s="211">
        <v>93.5</v>
      </c>
      <c r="Q70" s="211">
        <v>137.24</v>
      </c>
      <c r="R70" s="211">
        <v>59.27</v>
      </c>
      <c r="S70" s="211">
        <v>33.119999999999997</v>
      </c>
      <c r="T70" s="211">
        <v>113.3</v>
      </c>
      <c r="U70" s="211">
        <v>28.1</v>
      </c>
      <c r="V70" s="212">
        <f t="shared" si="11"/>
        <v>58.822480004342992</v>
      </c>
      <c r="W70" s="212">
        <f t="shared" si="12"/>
        <v>48.525526931835742</v>
      </c>
      <c r="X70" s="213">
        <v>32.472000000000001</v>
      </c>
      <c r="Y70" s="168">
        <v>34.798999999999999</v>
      </c>
      <c r="Z70" s="168">
        <v>20.318000000000001</v>
      </c>
      <c r="AA70" s="168">
        <v>12.699</v>
      </c>
      <c r="AB70" s="168">
        <v>44.872</v>
      </c>
      <c r="AC70" s="168">
        <v>52.606000000000002</v>
      </c>
      <c r="AD70" s="168">
        <f t="shared" si="13"/>
        <v>32.463712253914935</v>
      </c>
      <c r="AE70" s="168">
        <f t="shared" si="14"/>
        <v>30.556754020870599</v>
      </c>
      <c r="AF70" s="99">
        <f t="shared" si="15"/>
        <v>48.146887165792293</v>
      </c>
      <c r="AG70" s="99">
        <f t="shared" si="16"/>
        <v>39.646806371063974</v>
      </c>
      <c r="AH70" s="214">
        <v>35.954999999999998</v>
      </c>
      <c r="AI70" s="72"/>
      <c r="AJ70" s="72"/>
      <c r="AK70" s="72"/>
      <c r="AL70" s="72"/>
      <c r="AM70" s="72"/>
      <c r="AN70" s="72"/>
      <c r="AO70" s="72"/>
      <c r="AP70" s="72"/>
    </row>
    <row r="71" spans="1:42" x14ac:dyDescent="0.55000000000000004">
      <c r="A71">
        <v>1952</v>
      </c>
      <c r="B71" s="209">
        <v>29.483000000000001</v>
      </c>
      <c r="C71" s="209">
        <v>18.946999999999999</v>
      </c>
      <c r="D71" s="209">
        <v>40.156999999999996</v>
      </c>
      <c r="E71" s="209">
        <v>48.29</v>
      </c>
      <c r="F71" s="209">
        <v>60.283000000000001</v>
      </c>
      <c r="G71" s="209">
        <v>60.289000000000001</v>
      </c>
      <c r="H71" s="209">
        <v>48.905000000000001</v>
      </c>
      <c r="I71" s="209">
        <v>5.73</v>
      </c>
      <c r="J71" s="209">
        <v>4.6100000000000003</v>
      </c>
      <c r="K71" s="209">
        <v>55.125999999999998</v>
      </c>
      <c r="L71" s="209">
        <v>40.119999999999997</v>
      </c>
      <c r="M71" s="196">
        <f t="shared" si="9"/>
        <v>40.640064521186837</v>
      </c>
      <c r="N71" s="196">
        <f t="shared" si="10"/>
        <v>34.241058516725076</v>
      </c>
      <c r="O71" s="210">
        <v>66.930000000000007</v>
      </c>
      <c r="P71" s="211">
        <v>56.02</v>
      </c>
      <c r="Q71" s="211">
        <v>83.87</v>
      </c>
      <c r="R71" s="211">
        <v>30.94</v>
      </c>
      <c r="S71" s="211">
        <v>33.08</v>
      </c>
      <c r="T71" s="211">
        <v>73.98</v>
      </c>
      <c r="U71" s="211">
        <v>29.36</v>
      </c>
      <c r="V71" s="212">
        <f t="shared" si="11"/>
        <v>46.029692206338225</v>
      </c>
      <c r="W71" s="212">
        <f t="shared" si="12"/>
        <v>41.726030033180805</v>
      </c>
      <c r="X71" s="213">
        <v>32.472000000000001</v>
      </c>
      <c r="Y71" s="168">
        <v>35.530999999999999</v>
      </c>
      <c r="Z71" s="168">
        <v>19.260999999999999</v>
      </c>
      <c r="AA71" s="168">
        <v>12.069000000000001</v>
      </c>
      <c r="AB71" s="168">
        <v>42.231000000000002</v>
      </c>
      <c r="AC71" s="168">
        <v>47.404000000000003</v>
      </c>
      <c r="AD71" s="168">
        <f t="shared" si="13"/>
        <v>31.822159002257656</v>
      </c>
      <c r="AE71" s="168">
        <f t="shared" si="14"/>
        <v>29.973025814402494</v>
      </c>
      <c r="AF71" s="99">
        <f t="shared" si="15"/>
        <v>40.536456069178612</v>
      </c>
      <c r="AG71" s="99">
        <f t="shared" si="16"/>
        <v>35.286592057156284</v>
      </c>
      <c r="AH71" s="214">
        <v>36.704000000000001</v>
      </c>
      <c r="AI71" s="72"/>
      <c r="AJ71" s="72"/>
      <c r="AK71" s="72"/>
      <c r="AL71" s="72"/>
      <c r="AM71" s="72"/>
      <c r="AN71" s="72"/>
      <c r="AO71" s="72"/>
      <c r="AP71" s="72"/>
    </row>
    <row r="72" spans="1:42" x14ac:dyDescent="0.55000000000000004">
      <c r="A72">
        <v>1953</v>
      </c>
      <c r="B72" s="209">
        <v>29.483000000000001</v>
      </c>
      <c r="C72" s="209">
        <v>19.856999999999999</v>
      </c>
      <c r="D72" s="209">
        <v>48.057000000000002</v>
      </c>
      <c r="E72" s="209">
        <v>53.975000000000001</v>
      </c>
      <c r="F72" s="209">
        <v>54.61</v>
      </c>
      <c r="G72" s="209">
        <v>57.978000000000002</v>
      </c>
      <c r="H72" s="209">
        <v>39.991999999999997</v>
      </c>
      <c r="I72" s="209">
        <v>6.44</v>
      </c>
      <c r="J72" s="209">
        <v>6.1</v>
      </c>
      <c r="K72" s="209">
        <v>55.125999999999998</v>
      </c>
      <c r="L72" s="209">
        <v>35.47</v>
      </c>
      <c r="M72" s="196">
        <f t="shared" si="9"/>
        <v>38.308900396099105</v>
      </c>
      <c r="N72" s="196">
        <f t="shared" si="10"/>
        <v>33.041202436341898</v>
      </c>
      <c r="O72" s="210">
        <v>60.89</v>
      </c>
      <c r="P72" s="211">
        <v>44.48</v>
      </c>
      <c r="Q72" s="211">
        <v>87.77</v>
      </c>
      <c r="R72" s="211">
        <v>30.59</v>
      </c>
      <c r="S72" s="211">
        <v>34.89</v>
      </c>
      <c r="T72" s="211">
        <v>46.48</v>
      </c>
      <c r="U72" s="211">
        <v>25.26</v>
      </c>
      <c r="V72" s="212">
        <f t="shared" si="11"/>
        <v>40.900796134001411</v>
      </c>
      <c r="W72" s="212">
        <f t="shared" si="12"/>
        <v>36.947747528894212</v>
      </c>
      <c r="X72" s="213">
        <v>38.643999999999998</v>
      </c>
      <c r="Y72" s="168">
        <v>38.277999999999999</v>
      </c>
      <c r="Z72" s="168">
        <v>15.323</v>
      </c>
      <c r="AA72" s="168">
        <v>12.105</v>
      </c>
      <c r="AB72" s="168">
        <v>34.590000000000003</v>
      </c>
      <c r="AC72" s="168">
        <v>31.739000000000001</v>
      </c>
      <c r="AD72" s="168">
        <f t="shared" si="13"/>
        <v>32.205619402816168</v>
      </c>
      <c r="AE72" s="168">
        <f t="shared" si="14"/>
        <v>29.98483899710515</v>
      </c>
      <c r="AF72" s="99">
        <f t="shared" si="15"/>
        <v>37.927512020004166</v>
      </c>
      <c r="AG72" s="99">
        <f t="shared" si="16"/>
        <v>33.477509934022251</v>
      </c>
      <c r="AH72" s="214">
        <v>35.206000000000003</v>
      </c>
      <c r="AI72" s="72"/>
      <c r="AJ72" s="72"/>
      <c r="AK72" s="72"/>
      <c r="AL72" s="72"/>
      <c r="AM72" s="72"/>
      <c r="AN72" s="72"/>
      <c r="AO72" s="72"/>
      <c r="AP72" s="72"/>
    </row>
    <row r="73" spans="1:42" x14ac:dyDescent="0.55000000000000004">
      <c r="A73">
        <v>1954</v>
      </c>
      <c r="B73" s="209">
        <v>39.828000000000003</v>
      </c>
      <c r="C73" s="209">
        <v>30.937000000000001</v>
      </c>
      <c r="D73" s="209">
        <v>69.405000000000001</v>
      </c>
      <c r="E73" s="209">
        <v>48.784999999999997</v>
      </c>
      <c r="F73" s="209">
        <v>47.518000000000001</v>
      </c>
      <c r="G73" s="209">
        <v>56.148000000000003</v>
      </c>
      <c r="H73" s="209">
        <v>38.232999999999997</v>
      </c>
      <c r="I73" s="209">
        <v>6.21</v>
      </c>
      <c r="J73" s="209">
        <v>5.05</v>
      </c>
      <c r="K73" s="209">
        <v>56.646999999999998</v>
      </c>
      <c r="L73" s="209">
        <v>36.340000000000003</v>
      </c>
      <c r="M73" s="196">
        <f t="shared" si="9"/>
        <v>39.741553372421102</v>
      </c>
      <c r="N73" s="196">
        <f t="shared" si="10"/>
        <v>34.752118375824978</v>
      </c>
      <c r="O73" s="210">
        <v>60.42</v>
      </c>
      <c r="P73" s="211">
        <v>52.24</v>
      </c>
      <c r="Q73" s="211">
        <v>86.56</v>
      </c>
      <c r="R73" s="211">
        <v>24.68</v>
      </c>
      <c r="S73" s="211">
        <v>35.549999999999997</v>
      </c>
      <c r="T73" s="211">
        <v>45.34</v>
      </c>
      <c r="U73" s="211">
        <v>24.48</v>
      </c>
      <c r="V73" s="212">
        <f t="shared" si="11"/>
        <v>39.872614262122639</v>
      </c>
      <c r="W73" s="212">
        <f t="shared" si="12"/>
        <v>35.713721493825304</v>
      </c>
      <c r="X73" s="213">
        <v>39.838000000000001</v>
      </c>
      <c r="Y73" s="168">
        <v>39.927</v>
      </c>
      <c r="Z73" s="168">
        <v>14.683</v>
      </c>
      <c r="AA73" s="168">
        <v>12.113</v>
      </c>
      <c r="AB73" s="168">
        <v>36.026000000000003</v>
      </c>
      <c r="AC73" s="168">
        <v>31.213000000000001</v>
      </c>
      <c r="AD73" s="168">
        <f t="shared" si="13"/>
        <v>33.053117025417961</v>
      </c>
      <c r="AE73" s="168">
        <f t="shared" si="14"/>
        <v>30.542562926841779</v>
      </c>
      <c r="AF73" s="99">
        <f t="shared" si="15"/>
        <v>38.586660264653361</v>
      </c>
      <c r="AG73" s="99">
        <f t="shared" si="16"/>
        <v>34.215589733557422</v>
      </c>
      <c r="AH73" s="214">
        <v>34.457000000000001</v>
      </c>
      <c r="AI73" s="72"/>
      <c r="AJ73" s="72"/>
      <c r="AK73" s="72"/>
      <c r="AL73" s="72"/>
      <c r="AM73" s="72"/>
      <c r="AN73" s="72"/>
      <c r="AO73" s="72"/>
      <c r="AP73" s="72"/>
    </row>
    <row r="74" spans="1:42" x14ac:dyDescent="0.55000000000000004">
      <c r="A74">
        <v>1955</v>
      </c>
      <c r="B74" s="209">
        <v>31.033999999999999</v>
      </c>
      <c r="C74" s="209">
        <v>20.071000000000002</v>
      </c>
      <c r="D74" s="209">
        <v>65.831000000000003</v>
      </c>
      <c r="E74" s="209">
        <v>43.718000000000004</v>
      </c>
      <c r="F74" s="209">
        <v>45.886000000000003</v>
      </c>
      <c r="G74" s="209">
        <v>46.997999999999998</v>
      </c>
      <c r="H74" s="209">
        <v>37.997999999999998</v>
      </c>
      <c r="I74" s="209">
        <v>7.33</v>
      </c>
      <c r="J74" s="209">
        <v>6.25</v>
      </c>
      <c r="K74" s="209">
        <v>55.902999999999999</v>
      </c>
      <c r="L74" s="209">
        <v>37.79</v>
      </c>
      <c r="M74" s="196">
        <f t="shared" si="9"/>
        <v>36.10828563043254</v>
      </c>
      <c r="N74" s="196">
        <f t="shared" si="10"/>
        <v>32.115927197234498</v>
      </c>
      <c r="O74" s="210">
        <v>60.51</v>
      </c>
      <c r="P74" s="211">
        <v>47.33</v>
      </c>
      <c r="Q74" s="211">
        <v>72.099999999999994</v>
      </c>
      <c r="R74" s="211">
        <v>23.64</v>
      </c>
      <c r="S74" s="211">
        <v>35.03</v>
      </c>
      <c r="T74" s="211">
        <v>75.069999999999993</v>
      </c>
      <c r="U74" s="211">
        <v>27.28</v>
      </c>
      <c r="V74" s="212">
        <f t="shared" si="11"/>
        <v>42.567727487515121</v>
      </c>
      <c r="W74" s="212">
        <f t="shared" si="12"/>
        <v>38.52754359480803</v>
      </c>
      <c r="X74" s="213">
        <v>50.304000000000002</v>
      </c>
      <c r="Y74" s="168">
        <v>43.406999999999996</v>
      </c>
      <c r="Z74" s="168">
        <v>15.147</v>
      </c>
      <c r="AA74" s="168">
        <v>12.66</v>
      </c>
      <c r="AB74" s="168">
        <v>38.82</v>
      </c>
      <c r="AC74" s="168">
        <v>35.947000000000003</v>
      </c>
      <c r="AD74" s="168">
        <f t="shared" si="13"/>
        <v>38.258496765894925</v>
      </c>
      <c r="AE74" s="168">
        <f t="shared" si="14"/>
        <v>34.694960506147403</v>
      </c>
      <c r="AF74" s="99">
        <f t="shared" si="15"/>
        <v>38.247991397671299</v>
      </c>
      <c r="AG74" s="99">
        <f t="shared" si="16"/>
        <v>34.213182463777784</v>
      </c>
      <c r="AH74" s="214">
        <v>34.831000000000003</v>
      </c>
      <c r="AI74" s="72"/>
      <c r="AJ74" s="72"/>
      <c r="AK74" s="72"/>
      <c r="AL74" s="72"/>
      <c r="AM74" s="72"/>
      <c r="AN74" s="72"/>
      <c r="AO74" s="72"/>
      <c r="AP74" s="72"/>
    </row>
    <row r="75" spans="1:42" x14ac:dyDescent="0.55000000000000004">
      <c r="A75">
        <v>1956</v>
      </c>
      <c r="B75" s="209">
        <v>35.69</v>
      </c>
      <c r="C75" s="209">
        <v>14.612</v>
      </c>
      <c r="D75" s="209">
        <v>63.667999999999999</v>
      </c>
      <c r="E75" s="209">
        <v>42.296999999999997</v>
      </c>
      <c r="F75" s="209">
        <v>45.886000000000003</v>
      </c>
      <c r="G75" s="209">
        <v>49.695</v>
      </c>
      <c r="H75" s="209">
        <v>40.813000000000002</v>
      </c>
      <c r="I75" s="209">
        <v>12.66</v>
      </c>
      <c r="J75" s="209">
        <v>11.71</v>
      </c>
      <c r="K75" s="209">
        <v>56.646999999999998</v>
      </c>
      <c r="L75" s="209">
        <v>43.6</v>
      </c>
      <c r="M75" s="196">
        <f t="shared" si="9"/>
        <v>38.751441691243421</v>
      </c>
      <c r="N75" s="196">
        <f t="shared" si="10"/>
        <v>35.741151001464829</v>
      </c>
      <c r="O75" s="210">
        <v>58.62</v>
      </c>
      <c r="P75" s="211">
        <v>49.75</v>
      </c>
      <c r="Q75" s="211">
        <v>69.56</v>
      </c>
      <c r="R75" s="211">
        <v>27.46</v>
      </c>
      <c r="S75" s="211">
        <v>34.72</v>
      </c>
      <c r="T75" s="211">
        <v>65.540000000000006</v>
      </c>
      <c r="U75" s="211">
        <v>27.76</v>
      </c>
      <c r="V75" s="212">
        <f t="shared" si="11"/>
        <v>41.55529025012892</v>
      </c>
      <c r="W75" s="212">
        <f t="shared" si="12"/>
        <v>38.420900706721724</v>
      </c>
      <c r="X75" s="213">
        <v>56.113999999999997</v>
      </c>
      <c r="Y75" s="168">
        <v>43.956000000000003</v>
      </c>
      <c r="Z75" s="168">
        <v>16.213999999999999</v>
      </c>
      <c r="AA75" s="168">
        <v>12.906000000000001</v>
      </c>
      <c r="AB75" s="168">
        <v>41.051000000000002</v>
      </c>
      <c r="AC75" s="168">
        <v>39.424999999999997</v>
      </c>
      <c r="AD75" s="168">
        <f t="shared" si="13"/>
        <v>40.972550016160312</v>
      </c>
      <c r="AE75" s="168">
        <f t="shared" si="14"/>
        <v>36.931265281985603</v>
      </c>
      <c r="AF75" s="99">
        <f t="shared" si="15"/>
        <v>39.909445781095478</v>
      </c>
      <c r="AG75" s="99">
        <f t="shared" si="16"/>
        <v>36.664117036796938</v>
      </c>
      <c r="AH75" s="214">
        <v>36.33</v>
      </c>
      <c r="AI75" s="72"/>
      <c r="AJ75" s="72"/>
      <c r="AK75" s="72"/>
      <c r="AL75" s="72"/>
      <c r="AM75" s="72"/>
      <c r="AN75" s="72"/>
      <c r="AO75" s="72"/>
      <c r="AP75" s="72"/>
    </row>
    <row r="76" spans="1:42" x14ac:dyDescent="0.55000000000000004">
      <c r="A76">
        <v>1957</v>
      </c>
      <c r="B76" s="209">
        <v>35.171999999999997</v>
      </c>
      <c r="C76" s="209">
        <v>16.378</v>
      </c>
      <c r="D76" s="209">
        <v>58.401000000000003</v>
      </c>
      <c r="E76" s="209">
        <v>42.389000000000003</v>
      </c>
      <c r="F76" s="209">
        <v>44.539000000000001</v>
      </c>
      <c r="G76" s="209">
        <v>45.843000000000004</v>
      </c>
      <c r="H76" s="209">
        <v>60.515000000000001</v>
      </c>
      <c r="I76" s="209">
        <v>11.16</v>
      </c>
      <c r="J76" s="209">
        <v>11.26</v>
      </c>
      <c r="K76" s="209">
        <v>59.621000000000002</v>
      </c>
      <c r="L76" s="209">
        <v>44.19</v>
      </c>
      <c r="M76" s="196">
        <f t="shared" si="9"/>
        <v>40.524587256199453</v>
      </c>
      <c r="N76" s="196">
        <f t="shared" si="10"/>
        <v>36.789766882298707</v>
      </c>
      <c r="O76" s="210">
        <v>57.11</v>
      </c>
      <c r="P76" s="211">
        <v>59.51</v>
      </c>
      <c r="Q76" s="211">
        <v>81.84</v>
      </c>
      <c r="R76" s="211">
        <v>26.94</v>
      </c>
      <c r="S76" s="211">
        <v>37.97</v>
      </c>
      <c r="T76" s="211">
        <v>59.74</v>
      </c>
      <c r="U76" s="211">
        <v>28.06</v>
      </c>
      <c r="V76" s="212">
        <f t="shared" si="11"/>
        <v>42.445144656942801</v>
      </c>
      <c r="W76" s="212">
        <f t="shared" si="12"/>
        <v>39.058426308543446</v>
      </c>
      <c r="X76" s="213">
        <v>39.69</v>
      </c>
      <c r="Y76" s="168">
        <v>46.52</v>
      </c>
      <c r="Z76" s="168">
        <v>15.39</v>
      </c>
      <c r="AA76" s="168">
        <v>12.904999999999999</v>
      </c>
      <c r="AB76" s="168">
        <v>37.590000000000003</v>
      </c>
      <c r="AC76" s="168">
        <v>33.317</v>
      </c>
      <c r="AD76" s="168">
        <f t="shared" si="13"/>
        <v>35.359441768409667</v>
      </c>
      <c r="AE76" s="168">
        <f t="shared" si="14"/>
        <v>32.541117629668697</v>
      </c>
      <c r="AF76" s="99">
        <f t="shared" si="15"/>
        <v>40.127582972375059</v>
      </c>
      <c r="AG76" s="99">
        <f t="shared" si="16"/>
        <v>36.585522187160841</v>
      </c>
      <c r="AH76" s="214">
        <v>36.704000000000001</v>
      </c>
      <c r="AI76" s="72"/>
      <c r="AJ76" s="72"/>
      <c r="AK76" s="72"/>
      <c r="AL76" s="72"/>
      <c r="AM76" s="72"/>
      <c r="AN76" s="72"/>
      <c r="AO76" s="72"/>
      <c r="AP76" s="72"/>
    </row>
    <row r="77" spans="1:42" x14ac:dyDescent="0.55000000000000004">
      <c r="A77">
        <v>1958</v>
      </c>
      <c r="B77" s="209">
        <v>25.861999999999998</v>
      </c>
      <c r="C77" s="209">
        <v>23.710999999999999</v>
      </c>
      <c r="D77" s="209">
        <v>60.47</v>
      </c>
      <c r="E77" s="209">
        <v>43.965000000000003</v>
      </c>
      <c r="F77" s="209">
        <v>43.759</v>
      </c>
      <c r="G77" s="209">
        <v>45.843000000000004</v>
      </c>
      <c r="H77" s="209">
        <v>41.046999999999997</v>
      </c>
      <c r="I77" s="209">
        <v>11.94</v>
      </c>
      <c r="J77" s="209">
        <v>11.26</v>
      </c>
      <c r="K77" s="209">
        <v>55.125999999999998</v>
      </c>
      <c r="L77" s="209">
        <v>41.86</v>
      </c>
      <c r="M77" s="196">
        <f t="shared" si="9"/>
        <v>36.23553838911694</v>
      </c>
      <c r="N77" s="196">
        <f t="shared" si="10"/>
        <v>33.498133188588966</v>
      </c>
      <c r="O77" s="210">
        <v>57.87</v>
      </c>
      <c r="P77" s="211">
        <v>52.01</v>
      </c>
      <c r="Q77" s="211">
        <v>60.12</v>
      </c>
      <c r="R77" s="211">
        <v>27.81</v>
      </c>
      <c r="S77" s="211">
        <v>38.39</v>
      </c>
      <c r="T77" s="211">
        <v>53.84</v>
      </c>
      <c r="U77" s="211">
        <v>25.42</v>
      </c>
      <c r="V77" s="212">
        <f t="shared" si="11"/>
        <v>38.700399557759837</v>
      </c>
      <c r="W77" s="212">
        <f t="shared" si="12"/>
        <v>36.057195126405631</v>
      </c>
      <c r="X77" s="213">
        <v>34.564999999999998</v>
      </c>
      <c r="Y77" s="168">
        <v>45.420999999999999</v>
      </c>
      <c r="Z77" s="168">
        <v>15.209</v>
      </c>
      <c r="AA77" s="168">
        <v>12.651999999999999</v>
      </c>
      <c r="AB77" s="168">
        <v>31.050999999999998</v>
      </c>
      <c r="AC77" s="168">
        <v>30.131</v>
      </c>
      <c r="AD77" s="168">
        <f t="shared" si="13"/>
        <v>32.535312305663929</v>
      </c>
      <c r="AE77" s="168">
        <f t="shared" si="14"/>
        <v>30.068621817155069</v>
      </c>
      <c r="AF77" s="99">
        <f t="shared" si="15"/>
        <v>36.247340384133167</v>
      </c>
      <c r="AG77" s="99">
        <f t="shared" si="16"/>
        <v>33.524888917945056</v>
      </c>
      <c r="AH77" s="214">
        <v>36.33</v>
      </c>
      <c r="AI77" s="72"/>
      <c r="AJ77" s="72"/>
      <c r="AK77" s="72"/>
      <c r="AL77" s="72"/>
      <c r="AM77" s="72"/>
      <c r="AN77" s="72"/>
      <c r="AO77" s="72"/>
      <c r="AP77" s="72"/>
    </row>
    <row r="78" spans="1:42" x14ac:dyDescent="0.55000000000000004">
      <c r="A78">
        <v>1959</v>
      </c>
      <c r="B78" s="209">
        <v>22.241</v>
      </c>
      <c r="C78" s="209">
        <v>19.59</v>
      </c>
      <c r="D78" s="209">
        <v>60</v>
      </c>
      <c r="E78" s="209">
        <v>40.844000000000001</v>
      </c>
      <c r="F78" s="209">
        <v>45.319000000000003</v>
      </c>
      <c r="G78" s="209">
        <v>44.398000000000003</v>
      </c>
      <c r="H78" s="209">
        <v>34.831000000000003</v>
      </c>
      <c r="I78" s="209">
        <v>27.27</v>
      </c>
      <c r="J78" s="209">
        <v>18.399999999999999</v>
      </c>
      <c r="K78" s="209">
        <v>49.177</v>
      </c>
      <c r="L78" s="209">
        <v>42.44</v>
      </c>
      <c r="M78" s="196">
        <f t="shared" si="9"/>
        <v>35.925808459376398</v>
      </c>
      <c r="N78" s="196">
        <f t="shared" si="10"/>
        <v>34.255833839379122</v>
      </c>
      <c r="O78" s="210">
        <v>56.07</v>
      </c>
      <c r="P78" s="211">
        <v>51.29</v>
      </c>
      <c r="Q78" s="211">
        <v>61.69</v>
      </c>
      <c r="R78" s="211">
        <v>43.11</v>
      </c>
      <c r="S78" s="211">
        <v>38.71</v>
      </c>
      <c r="T78" s="211">
        <v>70.099999999999994</v>
      </c>
      <c r="U78" s="211">
        <v>23.49</v>
      </c>
      <c r="V78" s="212">
        <f t="shared" si="11"/>
        <v>40.716569669491406</v>
      </c>
      <c r="W78" s="212">
        <f t="shared" si="12"/>
        <v>37.071580002273556</v>
      </c>
      <c r="X78" s="213">
        <v>41.837000000000003</v>
      </c>
      <c r="Y78" s="168">
        <v>45.238</v>
      </c>
      <c r="Z78" s="168">
        <v>16.315999999999999</v>
      </c>
      <c r="AA78" s="168">
        <v>12.959</v>
      </c>
      <c r="AB78" s="168">
        <v>31.308</v>
      </c>
      <c r="AC78" s="168">
        <v>33.463000000000001</v>
      </c>
      <c r="AD78" s="168">
        <f t="shared" si="13"/>
        <v>35.377715660387587</v>
      </c>
      <c r="AE78" s="168">
        <f t="shared" si="14"/>
        <v>32.675245637985832</v>
      </c>
      <c r="AF78" s="99">
        <f t="shared" si="15"/>
        <v>37.131334990307664</v>
      </c>
      <c r="AG78" s="99">
        <f t="shared" si="16"/>
        <v>34.706764928620274</v>
      </c>
      <c r="AH78" s="214">
        <v>36.33</v>
      </c>
      <c r="AI78" s="72"/>
      <c r="AJ78" s="72"/>
      <c r="AK78" s="72"/>
      <c r="AL78" s="72"/>
      <c r="AM78" s="72"/>
      <c r="AN78" s="72"/>
      <c r="AO78" s="72"/>
      <c r="AP78" s="72"/>
    </row>
    <row r="79" spans="1:42" x14ac:dyDescent="0.55000000000000004">
      <c r="A79">
        <v>1960</v>
      </c>
      <c r="B79" s="209">
        <v>21.207000000000001</v>
      </c>
      <c r="C79" s="209">
        <v>15.201000000000001</v>
      </c>
      <c r="D79" s="209">
        <v>60.658999999999999</v>
      </c>
      <c r="E79" s="209">
        <v>38.527000000000001</v>
      </c>
      <c r="F79" s="209">
        <v>44.539000000000001</v>
      </c>
      <c r="G79" s="209">
        <v>41.701999999999998</v>
      </c>
      <c r="H79" s="209">
        <v>36.825000000000003</v>
      </c>
      <c r="I79" s="209">
        <v>28.87</v>
      </c>
      <c r="J79" s="209">
        <v>25.64</v>
      </c>
      <c r="K79" s="209">
        <v>48.433999999999997</v>
      </c>
      <c r="L79" s="209">
        <v>41.28</v>
      </c>
      <c r="M79" s="196">
        <f t="shared" si="9"/>
        <v>35.305596152964007</v>
      </c>
      <c r="N79" s="196">
        <f t="shared" si="10"/>
        <v>33.548542343453491</v>
      </c>
      <c r="O79" s="210">
        <v>53.62</v>
      </c>
      <c r="P79" s="211">
        <v>74.58</v>
      </c>
      <c r="Q79" s="211">
        <v>59.11</v>
      </c>
      <c r="R79" s="211">
        <v>32.5</v>
      </c>
      <c r="S79" s="211">
        <v>39.700000000000003</v>
      </c>
      <c r="T79" s="211">
        <v>73.180000000000007</v>
      </c>
      <c r="U79" s="211">
        <v>28.27</v>
      </c>
      <c r="V79" s="212">
        <f t="shared" si="11"/>
        <v>41.878695162367137</v>
      </c>
      <c r="W79" s="212">
        <f t="shared" si="12"/>
        <v>39.222348256626788</v>
      </c>
      <c r="X79" s="213">
        <v>43.005000000000003</v>
      </c>
      <c r="Y79" s="168">
        <v>47.619</v>
      </c>
      <c r="Z79" s="168">
        <v>16.218</v>
      </c>
      <c r="AA79" s="168">
        <v>12.984</v>
      </c>
      <c r="AB79" s="168">
        <v>30.640999999999998</v>
      </c>
      <c r="AC79" s="168">
        <v>37.847000000000001</v>
      </c>
      <c r="AD79" s="168">
        <f t="shared" si="13"/>
        <v>36.78269507219197</v>
      </c>
      <c r="AE79" s="168">
        <f t="shared" si="14"/>
        <v>33.763294441343547</v>
      </c>
      <c r="AF79" s="99">
        <f t="shared" si="15"/>
        <v>37.356402691144233</v>
      </c>
      <c r="AG79" s="99">
        <f t="shared" si="16"/>
        <v>35.044899954462302</v>
      </c>
      <c r="AH79" s="214">
        <v>37.079000000000001</v>
      </c>
      <c r="AI79" s="72"/>
      <c r="AJ79" s="72"/>
      <c r="AK79" s="72"/>
      <c r="AL79" s="72"/>
      <c r="AM79" s="72"/>
      <c r="AN79" s="72"/>
      <c r="AO79" s="72"/>
      <c r="AP79" s="72"/>
    </row>
    <row r="80" spans="1:42" x14ac:dyDescent="0.55000000000000004">
      <c r="A80">
        <v>1961</v>
      </c>
      <c r="B80" s="209">
        <v>19.655000000000001</v>
      </c>
      <c r="C80" s="209">
        <v>12.096</v>
      </c>
      <c r="D80" s="209">
        <v>58.024999999999999</v>
      </c>
      <c r="E80" s="209">
        <v>42.173000000000002</v>
      </c>
      <c r="F80" s="209">
        <v>45.106000000000002</v>
      </c>
      <c r="G80" s="209">
        <v>44.206000000000003</v>
      </c>
      <c r="H80" s="209">
        <v>34.128</v>
      </c>
      <c r="I80" s="209">
        <v>27.03</v>
      </c>
      <c r="J80" s="209">
        <v>20.97</v>
      </c>
      <c r="K80" s="209">
        <v>46.947000000000003</v>
      </c>
      <c r="L80" s="209">
        <v>42.44</v>
      </c>
      <c r="M80" s="196">
        <f t="shared" si="9"/>
        <v>34.923579907653959</v>
      </c>
      <c r="N80" s="196">
        <f t="shared" si="10"/>
        <v>32.604075938149265</v>
      </c>
      <c r="O80" s="210">
        <v>56.26</v>
      </c>
      <c r="P80" s="211">
        <v>91.5</v>
      </c>
      <c r="Q80" s="211">
        <v>60.07</v>
      </c>
      <c r="R80" s="211">
        <v>34.07</v>
      </c>
      <c r="S80" s="211">
        <v>40.65</v>
      </c>
      <c r="T80" s="211">
        <v>56.82</v>
      </c>
      <c r="U80" s="211">
        <v>27.09</v>
      </c>
      <c r="V80" s="212">
        <f t="shared" si="11"/>
        <v>40.545087796093071</v>
      </c>
      <c r="W80" s="212">
        <f t="shared" si="12"/>
        <v>38.15283181448202</v>
      </c>
      <c r="X80" s="213">
        <v>40.146999999999998</v>
      </c>
      <c r="Y80" s="168">
        <v>46.703000000000003</v>
      </c>
      <c r="Z80" s="168">
        <v>18.116</v>
      </c>
      <c r="AA80" s="168">
        <v>13.135999999999999</v>
      </c>
      <c r="AB80" s="168">
        <v>27.872</v>
      </c>
      <c r="AC80" s="168">
        <v>33.725999999999999</v>
      </c>
      <c r="AD80" s="168">
        <f t="shared" si="13"/>
        <v>35.249357903055973</v>
      </c>
      <c r="AE80" s="168">
        <f t="shared" si="14"/>
        <v>32.737636128586779</v>
      </c>
      <c r="AF80" s="99">
        <f t="shared" si="15"/>
        <v>36.510618536490966</v>
      </c>
      <c r="AG80" s="99">
        <f t="shared" si="16"/>
        <v>34.052833027794378</v>
      </c>
      <c r="AH80" s="214">
        <v>37.453000000000003</v>
      </c>
      <c r="AI80" s="72"/>
      <c r="AJ80" s="72"/>
      <c r="AK80" s="72"/>
      <c r="AL80" s="72"/>
      <c r="AM80" s="72"/>
      <c r="AN80" s="72"/>
      <c r="AO80" s="72"/>
      <c r="AP80" s="72"/>
    </row>
    <row r="81" spans="1:42" x14ac:dyDescent="0.55000000000000004">
      <c r="A81">
        <v>1962</v>
      </c>
      <c r="B81" s="209">
        <v>18.620999999999999</v>
      </c>
      <c r="C81" s="209">
        <v>11.24</v>
      </c>
      <c r="D81" s="209">
        <v>58.683999999999997</v>
      </c>
      <c r="E81" s="209">
        <v>47.209000000000003</v>
      </c>
      <c r="F81" s="209">
        <v>46.878999999999998</v>
      </c>
      <c r="G81" s="209">
        <v>49.503</v>
      </c>
      <c r="H81" s="209">
        <v>34.948999999999998</v>
      </c>
      <c r="I81" s="209">
        <v>24.3</v>
      </c>
      <c r="J81" s="209">
        <v>19.899999999999999</v>
      </c>
      <c r="K81" s="209">
        <v>44.716000000000001</v>
      </c>
      <c r="L81" s="209">
        <v>40.409999999999997</v>
      </c>
      <c r="M81" s="196">
        <f t="shared" si="9"/>
        <v>35.39324348180579</v>
      </c>
      <c r="N81" s="196">
        <f t="shared" si="10"/>
        <v>32.495365208493673</v>
      </c>
      <c r="O81" s="210">
        <v>59.19</v>
      </c>
      <c r="P81" s="211">
        <v>62.07</v>
      </c>
      <c r="Q81" s="211">
        <v>63.27</v>
      </c>
      <c r="R81" s="211">
        <v>31.98</v>
      </c>
      <c r="S81" s="211">
        <v>40.799999999999997</v>
      </c>
      <c r="T81" s="211">
        <v>54.77</v>
      </c>
      <c r="U81" s="211">
        <v>25.35</v>
      </c>
      <c r="V81" s="212">
        <f t="shared" si="11"/>
        <v>39.970130451533976</v>
      </c>
      <c r="W81" s="212">
        <f t="shared" si="12"/>
        <v>37.110255337967317</v>
      </c>
      <c r="X81" s="213">
        <v>41.058999999999997</v>
      </c>
      <c r="Y81" s="168">
        <v>43.773000000000003</v>
      </c>
      <c r="Z81" s="168">
        <v>18.329999999999998</v>
      </c>
      <c r="AA81" s="168">
        <v>15.403</v>
      </c>
      <c r="AB81" s="168">
        <v>24.692</v>
      </c>
      <c r="AC81" s="168">
        <v>33.96</v>
      </c>
      <c r="AD81" s="168">
        <f t="shared" si="13"/>
        <v>34.743905562104473</v>
      </c>
      <c r="AE81" s="168">
        <f t="shared" si="14"/>
        <v>32.64975765727268</v>
      </c>
      <c r="AF81" s="99">
        <f t="shared" si="15"/>
        <v>36.522574587865037</v>
      </c>
      <c r="AG81" s="99">
        <f t="shared" si="16"/>
        <v>33.719006330817763</v>
      </c>
      <c r="AH81" s="214">
        <v>37.453000000000003</v>
      </c>
      <c r="AI81" s="72"/>
      <c r="AJ81" s="72"/>
      <c r="AK81" s="72"/>
      <c r="AL81" s="72"/>
      <c r="AM81" s="72"/>
      <c r="AN81" s="72"/>
      <c r="AO81" s="72"/>
      <c r="AP81" s="72"/>
    </row>
    <row r="82" spans="1:42" x14ac:dyDescent="0.55000000000000004">
      <c r="A82">
        <v>1963</v>
      </c>
      <c r="B82" s="209">
        <v>18.103000000000002</v>
      </c>
      <c r="C82" s="209">
        <v>13.541</v>
      </c>
      <c r="D82" s="209">
        <v>55.673999999999999</v>
      </c>
      <c r="E82" s="209">
        <v>44.274000000000001</v>
      </c>
      <c r="F82" s="209">
        <v>47.447000000000003</v>
      </c>
      <c r="G82" s="209">
        <v>52.680999999999997</v>
      </c>
      <c r="H82" s="209">
        <v>99.686000000000007</v>
      </c>
      <c r="I82" s="209">
        <v>26.25</v>
      </c>
      <c r="J82" s="209">
        <v>24.14</v>
      </c>
      <c r="K82" s="209">
        <v>56.646999999999998</v>
      </c>
      <c r="L82" s="209">
        <v>40.700000000000003</v>
      </c>
      <c r="M82" s="196">
        <f t="shared" si="9"/>
        <v>44.719782315310219</v>
      </c>
      <c r="N82" s="196">
        <f t="shared" si="10"/>
        <v>38.23587561208091</v>
      </c>
      <c r="O82" s="210">
        <v>58.72</v>
      </c>
      <c r="P82" s="211">
        <v>61.05</v>
      </c>
      <c r="Q82" s="211">
        <v>67.28</v>
      </c>
      <c r="R82" s="211">
        <v>21.9</v>
      </c>
      <c r="S82" s="211">
        <v>40.49</v>
      </c>
      <c r="T82" s="211">
        <v>50.36</v>
      </c>
      <c r="U82" s="211">
        <v>25.84</v>
      </c>
      <c r="V82" s="212">
        <f t="shared" si="11"/>
        <v>39.163210332939883</v>
      </c>
      <c r="W82" s="212">
        <f t="shared" si="12"/>
        <v>36.074522682192303</v>
      </c>
      <c r="X82" s="213">
        <v>41.058999999999997</v>
      </c>
      <c r="Y82" s="168">
        <v>41.392000000000003</v>
      </c>
      <c r="Z82" s="168">
        <v>18.649999999999999</v>
      </c>
      <c r="AA82" s="168">
        <v>18.173999999999999</v>
      </c>
      <c r="AB82" s="168">
        <v>28.564</v>
      </c>
      <c r="AC82" s="168">
        <v>35.07</v>
      </c>
      <c r="AD82" s="168">
        <f t="shared" si="13"/>
        <v>34.748465371765619</v>
      </c>
      <c r="AE82" s="168">
        <f t="shared" si="14"/>
        <v>33.157897036013111</v>
      </c>
      <c r="AF82" s="99">
        <f t="shared" si="15"/>
        <v>41.433500320154543</v>
      </c>
      <c r="AG82" s="99">
        <f t="shared" si="16"/>
        <v>36.692906621460033</v>
      </c>
      <c r="AH82" s="214">
        <v>37.453000000000003</v>
      </c>
      <c r="AI82" s="72"/>
      <c r="AJ82" s="72"/>
      <c r="AK82" s="72"/>
      <c r="AL82" s="72"/>
      <c r="AM82" s="72"/>
      <c r="AN82" s="72"/>
      <c r="AO82" s="72"/>
      <c r="AP82" s="72"/>
    </row>
    <row r="83" spans="1:42" x14ac:dyDescent="0.55000000000000004">
      <c r="A83">
        <v>1964</v>
      </c>
      <c r="B83" s="209">
        <v>24.31</v>
      </c>
      <c r="C83" s="209">
        <v>12.525</v>
      </c>
      <c r="D83" s="209">
        <v>56.521000000000001</v>
      </c>
      <c r="E83" s="209">
        <v>42.543999999999997</v>
      </c>
      <c r="F83" s="209">
        <v>49.786999999999999</v>
      </c>
      <c r="G83" s="209">
        <v>53.74</v>
      </c>
      <c r="H83" s="209">
        <v>68.841999999999999</v>
      </c>
      <c r="I83" s="209">
        <v>31.51</v>
      </c>
      <c r="J83" s="209">
        <v>26.75</v>
      </c>
      <c r="K83" s="209">
        <v>57.390999999999998</v>
      </c>
      <c r="L83" s="209">
        <v>41.28</v>
      </c>
      <c r="M83" s="196">
        <f t="shared" ref="M83:M114" si="17">B$18*B83/AVERAGE(B$96:B$98)+C$18*C83/AVERAGE(C$96:C$98)+D$18*D83/AVERAGE(D$96:D$98)+E$18*E83/AVERAGE(E$96:E$98)+F$18*F83/AVERAGE(F$96:F$98)+G$18*G83/AVERAGE(G$96:G$98)+H$18*H83/AVERAGE(H$96:H$98)+I$18*I83/AVERAGE(I$96:I$98)+J$18*J83/AVERAGE(J$96:J$98)+K$18*K83/AVERAGE(K$96:K$98)+L$18*L83/AVERAGE(L$96:L$98)</f>
        <v>42.7743793722574</v>
      </c>
      <c r="N83" s="196">
        <f t="shared" ref="N83:N114" si="18">100*((B83/AVERAGE(B$96:B$98))^(B$18/100))*((C83/AVERAGE(C$96:C$98))^(C$18/100))*((D83/AVERAGE(D$96:D$98))^(D$18/100))*((E83/AVERAGE(E$96:E$98))^(E$18/100))*((F83/AVERAGE(F$96:F$98))^(F$18/100))*((G83/AVERAGE(G$96:G$98))^(G$18/100))*((H83/AVERAGE(H$96:H$98))^(H$18/100))*((I83/AVERAGE(I$96:I$98))^(I$18/100))*((J83/AVERAGE(J$96:J$98))^(J$18/100))*((K83/AVERAGE(K$96:K$98))^(K$18/100))*((L83/AVERAGE(L$96:L$98))^(L$18/100))</f>
        <v>39.440697718466836</v>
      </c>
      <c r="O83" s="210">
        <v>55.98</v>
      </c>
      <c r="P83" s="211">
        <v>66.86</v>
      </c>
      <c r="Q83" s="211">
        <v>70.88</v>
      </c>
      <c r="R83" s="211">
        <v>22.6</v>
      </c>
      <c r="S83" s="211">
        <v>40.28</v>
      </c>
      <c r="T83" s="211">
        <v>48.42</v>
      </c>
      <c r="U83" s="211">
        <v>27.89</v>
      </c>
      <c r="V83" s="212">
        <f t="shared" ref="V83:V114" si="19">+O$18*O83/AVERAGE(O$96:O$98)+P$18*P83/AVERAGE(P$96:P$98)+Q$18*Q83/AVERAGE(Q$96:Q$98)+R$18*R83/AVERAGE(R$96:R$98)+S$18*S83/AVERAGE(S$96:S$98)+T$18*T83/AVERAGE(T$96:T$98)+U$18*U83/AVERAGE(U$96:U$98)</f>
        <v>39.871627477613487</v>
      </c>
      <c r="W83" s="212">
        <f t="shared" ref="W83:W114" si="20">100*((O83/AVERAGE(O$96:O$98))^(O$18/100))*((P83/AVERAGE(P$96:P$98))^(P$18/100))*((Q83/AVERAGE(Q$96:Q$98))^(Q$18/100))*((R83/AVERAGE(R$96:R$98))^(R$18/100))*((S83/AVERAGE(S$96:S$98))^(S$18/100))*((T83/AVERAGE(T$96:T$98))^(T$18/100))*((U83/AVERAGE(U$96:U$98))^(U$18/100))</f>
        <v>37.174336859507349</v>
      </c>
      <c r="X83" s="213">
        <v>42.884</v>
      </c>
      <c r="Y83" s="168">
        <v>43.406999999999996</v>
      </c>
      <c r="Z83" s="168">
        <v>25.196999999999999</v>
      </c>
      <c r="AA83" s="168">
        <v>18.373000000000001</v>
      </c>
      <c r="AB83" s="168">
        <v>34.872</v>
      </c>
      <c r="AC83" s="168">
        <v>39.658999999999999</v>
      </c>
      <c r="AD83" s="168">
        <f t="shared" ref="AD83:AD114" si="21">X$18*X83/AVERAGE(X$96:X$98)+Y$18*Y83/AVERAGE(Y$96:Y$98)+Z$18*Z83/AVERAGE(Z$96:Z$98)+AA$18*AA83/AVERAGE(AA$96:AA$98)+AB$18*AB83/AVERAGE(AB$96:AB$98)+AC$18*AC83/AVERAGE(AC$96:AC$98)</f>
        <v>37.63209426769243</v>
      </c>
      <c r="AE83" s="168">
        <f t="shared" ref="AE83:AE114" si="22">100*((X83/AVERAGE(X$96:X$98))^(X$18/100))*((Y83/AVERAGE(Y$96:Y$98))^(Y$18/100))*((Z83/AVERAGE(Z$96:Z$98))^(Z$18/100))*((AA83/AVERAGE(AA$96:AA$98))^(AA$18/100))*((AB83/AVERAGE(AB$96:AB$98))^(AB$18/100))*((AC83/AVERAGE(AC$96:AC$98))^(AC$18/100))</f>
        <v>36.349071787055294</v>
      </c>
      <c r="AF83" s="99">
        <f t="shared" ref="AF83:AF114" si="23">B$17*B83/AVERAGE(B$96:B$98)+C$17*C83/AVERAGE(C$96:C$98)+D$17*D83/AVERAGE(D$96:D$98)+E$17*E83/AVERAGE(E$96:E$98)+F$17*F83/AVERAGE(F$96:F$98)+G$17*G83/AVERAGE(G$96:G$98)+H$17*H83/AVERAGE(H$96:H$98)+I$17*I83/AVERAGE(I$96:I$98)+J$17*J83/AVERAGE(J$96:J$98)+K$17*K83/AVERAGE(K$96:K$98)+L$17*L83/AVERAGE(L$96:L$98)+O$17*O83/AVERAGE(O$96:O$98)+P$17*P83/AVERAGE(P$96:P$98)+Q$17*Q83/AVERAGE(Q$96:Q$98)+R$17*R83/AVERAGE(R$96:R$98)+S$17*S83/AVERAGE(S$96:S$98)+T$17*T83/AVERAGE(T$96:T$98)+U$17*U83/AVERAGE(U$96:U$98)+X$17*X83/AVERAGE(X$96:X$98)+Y$17*Y83/AVERAGE(Y$96:Y$98)+Z$17*Z83/AVERAGE(Z$96:Z$98)+AA$17*AA83/AVERAGE(AA$96:AA$98)+AB$17*AB83/AVERAGE(AB$96:AB$98)+AC$17*AC83/AVERAGE(AC$96:AC$98)</f>
        <v>41.069504108301679</v>
      </c>
      <c r="AG83" s="99">
        <f t="shared" ref="AG83:AG114" si="24">100*((B83/AVERAGE(B$96:B$98))^(B$17/100))*((C83/AVERAGE(C$96:C$98))^(C$17/100))*((D83/AVERAGE(D$96:D$98))^(D$17/100))*((E83/AVERAGE(E$96:E$98))^(E$17/100))*((F83/AVERAGE(F$96:F$98))^(F$17/100))*((G83/AVERAGE(G$96:G$98))^(G$17/100))*((H83/AVERAGE(H$96:H$98))^(H$17/100))*((I83/AVERAGE(I$96:I$98))^(I$17/100))*((J83/AVERAGE(J$96:J$98))^(J$17/100))*((K83/AVERAGE(K$96:K$98))^(K$17/100))*((L83/AVERAGE(L$96:L$98))^(L$17/100))*((O83/AVERAGE(O$96:O$98))^(O$17/100))*((P83/AVERAGE(P$96:P$98))^(P$17/100))*((Q83/AVERAGE(Q$96:Q$98))^(Q$17/100))*((R83/AVERAGE(R$96:R$98))^(R$17/100))*((S83/AVERAGE(S$96:S$98))^(S$17/100))*((T83/AVERAGE(T$96:T$98))^(T$17/100))*((U83/AVERAGE(U$96:U$98))^(U$17/100))*((X83/AVERAGE(X$96:X$98))^(X$17/100))*((Y83/AVERAGE(Y$96:Y$98))^(Y$17/100))*((Z83/AVERAGE(Z$96:Z$98))^(Z$17/100))*((AA83/AVERAGE(AA$96:AA$98))^(AA$17/100))*((AB83/AVERAGE(AB$96:AB$98))^(AB$17/100))*((AC83/AVERAGE(AC$96:AC$98))^(AC$17/100))</f>
        <v>38.251061744102365</v>
      </c>
      <c r="AH83" s="214">
        <v>38.201999999999998</v>
      </c>
      <c r="AI83" s="72"/>
      <c r="AJ83" s="72"/>
      <c r="AK83" s="72"/>
      <c r="AL83" s="72"/>
      <c r="AM83" s="72"/>
      <c r="AN83" s="72"/>
      <c r="AO83" s="72"/>
      <c r="AP83" s="72"/>
    </row>
    <row r="84" spans="1:42" x14ac:dyDescent="0.55000000000000004">
      <c r="A84">
        <v>1965</v>
      </c>
      <c r="B84" s="209">
        <v>23.792999999999999</v>
      </c>
      <c r="C84" s="209">
        <v>9.26</v>
      </c>
      <c r="D84" s="209">
        <v>55.11</v>
      </c>
      <c r="E84" s="209">
        <v>42.110999999999997</v>
      </c>
      <c r="F84" s="209">
        <v>46.665999999999997</v>
      </c>
      <c r="G84" s="209">
        <v>52.97</v>
      </c>
      <c r="H84" s="209">
        <v>24.863</v>
      </c>
      <c r="I84" s="209">
        <v>29.79</v>
      </c>
      <c r="J84" s="209">
        <v>20.5</v>
      </c>
      <c r="K84" s="209">
        <v>53.639000000000003</v>
      </c>
      <c r="L84" s="209">
        <v>45.93</v>
      </c>
      <c r="M84" s="196">
        <f t="shared" si="17"/>
        <v>36.439075012672959</v>
      </c>
      <c r="N84" s="196">
        <f t="shared" si="18"/>
        <v>33.568980132025445</v>
      </c>
      <c r="O84" s="210">
        <v>52.49</v>
      </c>
      <c r="P84" s="211">
        <v>71.2</v>
      </c>
      <c r="Q84" s="211">
        <v>63.37</v>
      </c>
      <c r="R84" s="211">
        <v>27.11</v>
      </c>
      <c r="S84" s="211">
        <v>40.75</v>
      </c>
      <c r="T84" s="211">
        <v>49.28</v>
      </c>
      <c r="U84" s="211">
        <v>30.05</v>
      </c>
      <c r="V84" s="212">
        <f t="shared" si="19"/>
        <v>40.079261824850931</v>
      </c>
      <c r="W84" s="212">
        <f t="shared" si="20"/>
        <v>38.326112084055687</v>
      </c>
      <c r="X84" s="213">
        <v>46.99</v>
      </c>
      <c r="Y84" s="168">
        <v>44.872</v>
      </c>
      <c r="Z84" s="168">
        <v>28.491</v>
      </c>
      <c r="AA84" s="168">
        <v>18.373000000000001</v>
      </c>
      <c r="AB84" s="168">
        <v>41.026000000000003</v>
      </c>
      <c r="AC84" s="168">
        <v>42.377000000000002</v>
      </c>
      <c r="AD84" s="168">
        <f t="shared" si="21"/>
        <v>40.51372718122331</v>
      </c>
      <c r="AE84" s="168">
        <f t="shared" si="22"/>
        <v>39.095208916660766</v>
      </c>
      <c r="AF84" s="99">
        <f t="shared" si="23"/>
        <v>38.154493911587323</v>
      </c>
      <c r="AG84" s="99">
        <f t="shared" si="24"/>
        <v>35.758109244109292</v>
      </c>
      <c r="AH84" s="214">
        <v>38.951000000000001</v>
      </c>
      <c r="AI84" s="72"/>
      <c r="AJ84" s="72"/>
      <c r="AK84" s="72"/>
      <c r="AL84" s="72"/>
      <c r="AM84" s="72"/>
      <c r="AN84" s="72"/>
      <c r="AO84" s="72"/>
      <c r="AP84" s="72"/>
    </row>
    <row r="85" spans="1:42" x14ac:dyDescent="0.55000000000000004">
      <c r="A85">
        <v>1966</v>
      </c>
      <c r="B85" s="209">
        <v>21.724</v>
      </c>
      <c r="C85" s="209">
        <v>13.06</v>
      </c>
      <c r="D85" s="209">
        <v>53.604999999999997</v>
      </c>
      <c r="E85" s="209">
        <v>50.421999999999997</v>
      </c>
      <c r="F85" s="209">
        <v>49.786999999999999</v>
      </c>
      <c r="G85" s="209">
        <v>57.207000000000001</v>
      </c>
      <c r="H85" s="209">
        <v>21.814</v>
      </c>
      <c r="I85" s="209">
        <v>34.54</v>
      </c>
      <c r="J85" s="209">
        <v>20.89</v>
      </c>
      <c r="K85" s="209">
        <v>52.152000000000001</v>
      </c>
      <c r="L85" s="209">
        <v>43.9</v>
      </c>
      <c r="M85" s="196">
        <f t="shared" si="17"/>
        <v>37.342639243021615</v>
      </c>
      <c r="N85" s="196">
        <f t="shared" si="18"/>
        <v>34.154462905823529</v>
      </c>
      <c r="O85" s="210">
        <v>43.8</v>
      </c>
      <c r="P85" s="211">
        <v>79.23</v>
      </c>
      <c r="Q85" s="211">
        <v>68.44</v>
      </c>
      <c r="R85" s="211">
        <v>33.549999999999997</v>
      </c>
      <c r="S85" s="211">
        <v>43.22</v>
      </c>
      <c r="T85" s="211">
        <v>45.31</v>
      </c>
      <c r="U85" s="211">
        <v>25.31</v>
      </c>
      <c r="V85" s="212">
        <f t="shared" si="19"/>
        <v>37.575824555848136</v>
      </c>
      <c r="W85" s="212">
        <f t="shared" si="20"/>
        <v>35.369923408659169</v>
      </c>
      <c r="X85" s="213">
        <v>48.533000000000001</v>
      </c>
      <c r="Y85" s="168">
        <v>44.872</v>
      </c>
      <c r="Z85" s="168">
        <v>26.231999999999999</v>
      </c>
      <c r="AA85" s="168">
        <v>18.373000000000001</v>
      </c>
      <c r="AB85" s="168">
        <v>38.768999999999998</v>
      </c>
      <c r="AC85" s="168">
        <v>42.377000000000002</v>
      </c>
      <c r="AD85" s="168">
        <f t="shared" si="21"/>
        <v>40.581142061146977</v>
      </c>
      <c r="AE85" s="168">
        <f t="shared" si="22"/>
        <v>38.953418066040406</v>
      </c>
      <c r="AF85" s="99">
        <f t="shared" si="23"/>
        <v>37.982519149736738</v>
      </c>
      <c r="AG85" s="99">
        <f t="shared" si="24"/>
        <v>35.297317009979565</v>
      </c>
      <c r="AH85" s="214">
        <v>39.700000000000003</v>
      </c>
      <c r="AI85" s="72"/>
      <c r="AJ85" s="72"/>
      <c r="AK85" s="72"/>
      <c r="AL85" s="72"/>
      <c r="AM85" s="72"/>
      <c r="AN85" s="72"/>
      <c r="AO85" s="72"/>
      <c r="AP85" s="72"/>
    </row>
    <row r="86" spans="1:42" x14ac:dyDescent="0.55000000000000004">
      <c r="A86">
        <v>1967</v>
      </c>
      <c r="B86" s="209">
        <v>20.172000000000001</v>
      </c>
      <c r="C86" s="209">
        <v>15.574999999999999</v>
      </c>
      <c r="D86" s="209">
        <v>54.075000000000003</v>
      </c>
      <c r="E86" s="209">
        <v>63.584000000000003</v>
      </c>
      <c r="F86" s="209">
        <v>49.22</v>
      </c>
      <c r="G86" s="209">
        <v>48.058</v>
      </c>
      <c r="H86" s="209">
        <v>23.338000000000001</v>
      </c>
      <c r="I86" s="209">
        <v>35.01</v>
      </c>
      <c r="J86" s="209">
        <v>22.33</v>
      </c>
      <c r="K86" s="209">
        <v>53.639000000000003</v>
      </c>
      <c r="L86" s="209">
        <v>43.02</v>
      </c>
      <c r="M86" s="196">
        <f t="shared" si="17"/>
        <v>36.853380188255485</v>
      </c>
      <c r="N86" s="196">
        <f t="shared" si="18"/>
        <v>33.921245975025379</v>
      </c>
      <c r="O86" s="210">
        <v>36.25</v>
      </c>
      <c r="P86" s="211">
        <v>56.56</v>
      </c>
      <c r="Q86" s="211">
        <v>61.64</v>
      </c>
      <c r="R86" s="211">
        <v>22.77</v>
      </c>
      <c r="S86" s="211">
        <v>43.74</v>
      </c>
      <c r="T86" s="211">
        <v>38.18</v>
      </c>
      <c r="U86" s="211">
        <v>25.22</v>
      </c>
      <c r="V86" s="212">
        <f t="shared" si="19"/>
        <v>33.910818174933382</v>
      </c>
      <c r="W86" s="212">
        <f t="shared" si="20"/>
        <v>32.213652406453711</v>
      </c>
      <c r="X86" s="213">
        <v>51.296999999999997</v>
      </c>
      <c r="Y86" s="168">
        <v>45.787999999999997</v>
      </c>
      <c r="Z86" s="168">
        <v>24.530999999999999</v>
      </c>
      <c r="AA86" s="168">
        <v>22.024000000000001</v>
      </c>
      <c r="AB86" s="168">
        <v>35.896999999999998</v>
      </c>
      <c r="AC86" s="168">
        <v>40.448</v>
      </c>
      <c r="AD86" s="168">
        <f t="shared" si="21"/>
        <v>41.515077077707844</v>
      </c>
      <c r="AE86" s="168">
        <f t="shared" si="22"/>
        <v>39.874255143716148</v>
      </c>
      <c r="AF86" s="99">
        <f t="shared" si="23"/>
        <v>36.882785366954394</v>
      </c>
      <c r="AG86" s="99">
        <f t="shared" si="24"/>
        <v>34.424658375217035</v>
      </c>
      <c r="AH86" s="214">
        <v>39.700000000000003</v>
      </c>
      <c r="AI86" s="72"/>
      <c r="AJ86" s="72"/>
      <c r="AK86" s="72"/>
      <c r="AL86" s="72"/>
      <c r="AM86" s="72"/>
      <c r="AN86" s="72"/>
      <c r="AO86" s="72"/>
      <c r="AP86" s="72"/>
    </row>
    <row r="87" spans="1:42" x14ac:dyDescent="0.55000000000000004">
      <c r="A87">
        <v>1968</v>
      </c>
      <c r="B87" s="209">
        <v>20.172000000000001</v>
      </c>
      <c r="C87" s="209">
        <v>18.411999999999999</v>
      </c>
      <c r="D87" s="209">
        <v>44.576999999999998</v>
      </c>
      <c r="E87" s="209">
        <v>62.286000000000001</v>
      </c>
      <c r="F87" s="209">
        <v>47.162999999999997</v>
      </c>
      <c r="G87" s="209">
        <v>47.286999999999999</v>
      </c>
      <c r="H87" s="209">
        <v>23.221</v>
      </c>
      <c r="I87" s="209">
        <v>41.76</v>
      </c>
      <c r="J87" s="209">
        <v>25.42</v>
      </c>
      <c r="K87" s="209">
        <v>51.408000000000001</v>
      </c>
      <c r="L87" s="209">
        <v>42.15</v>
      </c>
      <c r="M87" s="196">
        <f t="shared" si="17"/>
        <v>36.74042350569529</v>
      </c>
      <c r="N87" s="196">
        <f t="shared" si="18"/>
        <v>34.166621045221625</v>
      </c>
      <c r="O87" s="210">
        <v>35.68</v>
      </c>
      <c r="P87" s="211">
        <v>61.85</v>
      </c>
      <c r="Q87" s="211">
        <v>61.24</v>
      </c>
      <c r="R87" s="211">
        <v>21.21</v>
      </c>
      <c r="S87" s="211">
        <v>43.37</v>
      </c>
      <c r="T87" s="211">
        <v>38.049999999999997</v>
      </c>
      <c r="U87" s="211">
        <v>27.67</v>
      </c>
      <c r="V87" s="212">
        <f t="shared" si="19"/>
        <v>34.716043160080943</v>
      </c>
      <c r="W87" s="212">
        <f t="shared" si="20"/>
        <v>33.232889163088899</v>
      </c>
      <c r="X87" s="213">
        <v>56.154000000000003</v>
      </c>
      <c r="Y87" s="168">
        <v>46.886000000000003</v>
      </c>
      <c r="Z87" s="168">
        <v>23.686</v>
      </c>
      <c r="AA87" s="168">
        <v>30.478999999999999</v>
      </c>
      <c r="AB87" s="168">
        <v>33.872</v>
      </c>
      <c r="AC87" s="168">
        <v>39.454000000000001</v>
      </c>
      <c r="AD87" s="168">
        <f t="shared" si="21"/>
        <v>43.905428869023318</v>
      </c>
      <c r="AE87" s="168">
        <f t="shared" si="22"/>
        <v>42.212941595778112</v>
      </c>
      <c r="AF87" s="99">
        <f t="shared" si="23"/>
        <v>37.465163006360569</v>
      </c>
      <c r="AG87" s="99">
        <f t="shared" si="24"/>
        <v>35.210886524942474</v>
      </c>
      <c r="AH87" s="214">
        <v>39.326000000000001</v>
      </c>
      <c r="AI87" s="72"/>
      <c r="AJ87" s="72"/>
      <c r="AK87" s="72"/>
      <c r="AL87" s="72"/>
      <c r="AM87" s="72"/>
      <c r="AN87" s="72"/>
      <c r="AO87" s="72"/>
      <c r="AP87" s="72"/>
    </row>
    <row r="88" spans="1:42" x14ac:dyDescent="0.55000000000000004">
      <c r="A88">
        <v>1969</v>
      </c>
      <c r="B88" s="209">
        <v>20.69</v>
      </c>
      <c r="C88" s="209">
        <v>24.46</v>
      </c>
      <c r="D88" s="209">
        <v>41.472999999999999</v>
      </c>
      <c r="E88" s="209">
        <v>57.744</v>
      </c>
      <c r="F88" s="209">
        <v>45.603000000000002</v>
      </c>
      <c r="G88" s="209">
        <v>51.91</v>
      </c>
      <c r="H88" s="209">
        <v>39.523000000000003</v>
      </c>
      <c r="I88" s="209">
        <v>40.19</v>
      </c>
      <c r="J88" s="209">
        <v>26.7</v>
      </c>
      <c r="K88" s="209">
        <v>53.639000000000003</v>
      </c>
      <c r="L88" s="209">
        <v>36.340000000000003</v>
      </c>
      <c r="M88" s="196">
        <f t="shared" si="17"/>
        <v>38.336906445136314</v>
      </c>
      <c r="N88" s="196">
        <f t="shared" si="18"/>
        <v>36.46822445872008</v>
      </c>
      <c r="O88" s="210">
        <v>35.4</v>
      </c>
      <c r="P88" s="211">
        <v>69.16</v>
      </c>
      <c r="Q88" s="211">
        <v>61.95</v>
      </c>
      <c r="R88" s="211">
        <v>27.64</v>
      </c>
      <c r="S88" s="211">
        <v>45.31</v>
      </c>
      <c r="T88" s="211">
        <v>50.24</v>
      </c>
      <c r="U88" s="211">
        <v>29.39</v>
      </c>
      <c r="V88" s="212">
        <f t="shared" si="19"/>
        <v>37.560216213381125</v>
      </c>
      <c r="W88" s="212">
        <f t="shared" si="20"/>
        <v>36.108562850815638</v>
      </c>
      <c r="X88" s="213">
        <v>63.776000000000003</v>
      </c>
      <c r="Y88" s="168">
        <v>49.817</v>
      </c>
      <c r="Z88" s="168">
        <v>26.3</v>
      </c>
      <c r="AA88" s="168">
        <v>25.449000000000002</v>
      </c>
      <c r="AB88" s="168">
        <v>38.204999999999998</v>
      </c>
      <c r="AC88" s="168">
        <v>42.668999999999997</v>
      </c>
      <c r="AD88" s="168">
        <f t="shared" si="21"/>
        <v>47.719772427892721</v>
      </c>
      <c r="AE88" s="168">
        <f t="shared" si="22"/>
        <v>45.323906082601255</v>
      </c>
      <c r="AF88" s="99">
        <f t="shared" si="23"/>
        <v>39.79579684702955</v>
      </c>
      <c r="AG88" s="99">
        <f t="shared" si="24"/>
        <v>37.805003344069235</v>
      </c>
      <c r="AH88" s="214">
        <v>40.448999999999998</v>
      </c>
      <c r="AI88" s="72"/>
      <c r="AJ88" s="72"/>
      <c r="AK88" s="72"/>
      <c r="AL88" s="72"/>
      <c r="AM88" s="72"/>
      <c r="AN88" s="72"/>
      <c r="AO88" s="72"/>
      <c r="AP88" s="72"/>
    </row>
    <row r="89" spans="1:42" x14ac:dyDescent="0.55000000000000004">
      <c r="A89">
        <v>1970</v>
      </c>
      <c r="B89" s="209">
        <v>26.896999999999998</v>
      </c>
      <c r="C89" s="209">
        <v>18.305</v>
      </c>
      <c r="D89" s="209">
        <v>46.74</v>
      </c>
      <c r="E89" s="209">
        <v>44.49</v>
      </c>
      <c r="F89" s="209">
        <v>44.822000000000003</v>
      </c>
      <c r="G89" s="209">
        <v>56.244</v>
      </c>
      <c r="H89" s="209">
        <v>43.978999999999999</v>
      </c>
      <c r="I89" s="209">
        <v>42.26</v>
      </c>
      <c r="J89" s="209">
        <v>28.25</v>
      </c>
      <c r="K89" s="209">
        <v>55.902999999999999</v>
      </c>
      <c r="L89" s="209">
        <v>46.22</v>
      </c>
      <c r="M89" s="196">
        <f t="shared" si="17"/>
        <v>41.385052851300472</v>
      </c>
      <c r="N89" s="196">
        <f t="shared" si="18"/>
        <v>39.833137297283201</v>
      </c>
      <c r="O89" s="210">
        <v>37.85</v>
      </c>
      <c r="P89" s="211">
        <v>66.34</v>
      </c>
      <c r="Q89" s="211">
        <v>51.95</v>
      </c>
      <c r="R89" s="211">
        <v>24.51</v>
      </c>
      <c r="S89" s="211">
        <v>48.3</v>
      </c>
      <c r="T89" s="211">
        <v>40.24</v>
      </c>
      <c r="U89" s="211">
        <v>30.69</v>
      </c>
      <c r="V89" s="212">
        <f t="shared" si="19"/>
        <v>36.532394153038041</v>
      </c>
      <c r="W89" s="212">
        <f t="shared" si="20"/>
        <v>35.595743199316324</v>
      </c>
      <c r="X89" s="213">
        <v>77.421999999999997</v>
      </c>
      <c r="Y89" s="168">
        <v>52.564</v>
      </c>
      <c r="Z89" s="168">
        <v>27.853000000000002</v>
      </c>
      <c r="AA89" s="168">
        <v>25.164999999999999</v>
      </c>
      <c r="AB89" s="168">
        <v>40.051000000000002</v>
      </c>
      <c r="AC89" s="168">
        <v>44.773000000000003</v>
      </c>
      <c r="AD89" s="168">
        <f t="shared" si="21"/>
        <v>53.518786639711323</v>
      </c>
      <c r="AE89" s="168">
        <f t="shared" si="22"/>
        <v>49.763092559281503</v>
      </c>
      <c r="AF89" s="99">
        <f t="shared" si="23"/>
        <v>42.22493429971022</v>
      </c>
      <c r="AG89" s="99">
        <f t="shared" si="24"/>
        <v>40.19428118707399</v>
      </c>
      <c r="AH89" s="214">
        <v>42.697000000000003</v>
      </c>
      <c r="AI89" s="72"/>
      <c r="AJ89" s="72"/>
      <c r="AK89" s="72"/>
      <c r="AL89" s="72"/>
      <c r="AM89" s="72"/>
      <c r="AN89" s="72"/>
      <c r="AO89" s="72"/>
      <c r="AP89" s="72"/>
    </row>
    <row r="90" spans="1:42" x14ac:dyDescent="0.55000000000000004">
      <c r="A90">
        <v>1971</v>
      </c>
      <c r="B90" s="209">
        <v>23.276</v>
      </c>
      <c r="C90" s="209">
        <v>14.343999999999999</v>
      </c>
      <c r="D90" s="209">
        <v>44.953000000000003</v>
      </c>
      <c r="E90" s="209">
        <v>39.856000000000002</v>
      </c>
      <c r="F90" s="209">
        <v>45.319000000000003</v>
      </c>
      <c r="G90" s="209">
        <v>56.244</v>
      </c>
      <c r="H90" s="209">
        <v>53.01</v>
      </c>
      <c r="I90" s="209">
        <v>53.86</v>
      </c>
      <c r="J90" s="209">
        <v>27.16</v>
      </c>
      <c r="K90" s="209">
        <v>47.69</v>
      </c>
      <c r="L90" s="209">
        <v>43.9</v>
      </c>
      <c r="M90" s="196">
        <f t="shared" si="17"/>
        <v>42.052908867411297</v>
      </c>
      <c r="N90" s="196">
        <f t="shared" si="18"/>
        <v>39.504138328482796</v>
      </c>
      <c r="O90" s="210">
        <v>48.05</v>
      </c>
      <c r="P90" s="211">
        <v>72.75</v>
      </c>
      <c r="Q90" s="211">
        <v>33.69</v>
      </c>
      <c r="R90" s="211">
        <v>27.64</v>
      </c>
      <c r="S90" s="211">
        <v>49.62</v>
      </c>
      <c r="T90" s="211">
        <v>34.71</v>
      </c>
      <c r="U90" s="211">
        <v>34.1</v>
      </c>
      <c r="V90" s="212">
        <f t="shared" si="19"/>
        <v>37.719995625145827</v>
      </c>
      <c r="W90" s="212">
        <f t="shared" si="20"/>
        <v>37.037756801245287</v>
      </c>
      <c r="X90" s="213">
        <v>69.009</v>
      </c>
      <c r="Y90" s="168">
        <v>53.113999999999997</v>
      </c>
      <c r="Z90" s="168">
        <v>26.756</v>
      </c>
      <c r="AA90" s="168">
        <v>21.966999999999999</v>
      </c>
      <c r="AB90" s="168">
        <v>35.384999999999998</v>
      </c>
      <c r="AC90" s="168">
        <v>47.140999999999998</v>
      </c>
      <c r="AD90" s="168">
        <f t="shared" si="21"/>
        <v>50.318812897901438</v>
      </c>
      <c r="AE90" s="168">
        <f t="shared" si="22"/>
        <v>46.982078070905864</v>
      </c>
      <c r="AF90" s="99">
        <f t="shared" si="23"/>
        <v>42.345687382942344</v>
      </c>
      <c r="AG90" s="99">
        <f t="shared" si="24"/>
        <v>40.033975002963601</v>
      </c>
      <c r="AH90" s="214">
        <v>45.317999999999998</v>
      </c>
      <c r="AI90" s="72"/>
      <c r="AJ90" s="72"/>
      <c r="AK90" s="72"/>
      <c r="AL90" s="72"/>
      <c r="AM90" s="72"/>
      <c r="AN90" s="72"/>
      <c r="AO90" s="72"/>
      <c r="AP90" s="72"/>
    </row>
    <row r="91" spans="1:42" x14ac:dyDescent="0.55000000000000004">
      <c r="A91">
        <v>1972</v>
      </c>
      <c r="B91" s="209">
        <v>25.861999999999998</v>
      </c>
      <c r="C91" s="209">
        <v>17.288</v>
      </c>
      <c r="D91" s="209">
        <v>44.859000000000002</v>
      </c>
      <c r="E91" s="209">
        <v>45.448</v>
      </c>
      <c r="F91" s="209">
        <v>50.567</v>
      </c>
      <c r="G91" s="209">
        <v>53.933</v>
      </c>
      <c r="H91" s="209">
        <v>87.137</v>
      </c>
      <c r="I91" s="209">
        <v>55.29</v>
      </c>
      <c r="J91" s="209">
        <v>36.39</v>
      </c>
      <c r="K91" s="209">
        <v>54.383000000000003</v>
      </c>
      <c r="L91" s="209">
        <v>34.880000000000003</v>
      </c>
      <c r="M91" s="196">
        <f t="shared" si="17"/>
        <v>47.032726806651873</v>
      </c>
      <c r="N91" s="196">
        <f t="shared" si="18"/>
        <v>43.11936124862617</v>
      </c>
      <c r="O91" s="210">
        <v>55.22</v>
      </c>
      <c r="P91" s="211">
        <v>69.430000000000007</v>
      </c>
      <c r="Q91" s="211">
        <v>58.7</v>
      </c>
      <c r="R91" s="211">
        <v>56.49</v>
      </c>
      <c r="S91" s="211">
        <v>52.97</v>
      </c>
      <c r="T91" s="211">
        <v>34.979999999999997</v>
      </c>
      <c r="U91" s="211">
        <v>33.6</v>
      </c>
      <c r="V91" s="212">
        <f t="shared" si="19"/>
        <v>43.915502545748474</v>
      </c>
      <c r="W91" s="212">
        <f t="shared" si="20"/>
        <v>42.53751619795775</v>
      </c>
      <c r="X91" s="213">
        <v>67.921999999999997</v>
      </c>
      <c r="Y91" s="168">
        <v>48.351999999999997</v>
      </c>
      <c r="Z91" s="168">
        <v>28.373999999999999</v>
      </c>
      <c r="AA91" s="168">
        <v>23.943000000000001</v>
      </c>
      <c r="AB91" s="168">
        <v>38.537999999999997</v>
      </c>
      <c r="AC91" s="168">
        <v>51.875</v>
      </c>
      <c r="AD91" s="168">
        <f t="shared" si="21"/>
        <v>49.63860921107905</v>
      </c>
      <c r="AE91" s="168">
        <f t="shared" si="22"/>
        <v>46.894906307534029</v>
      </c>
      <c r="AF91" s="99">
        <f t="shared" si="23"/>
        <v>46.648688875674175</v>
      </c>
      <c r="AG91" s="99">
        <f t="shared" si="24"/>
        <v>43.606995367001517</v>
      </c>
      <c r="AH91" s="214">
        <v>48.689</v>
      </c>
      <c r="AI91" s="72"/>
      <c r="AJ91" s="72"/>
      <c r="AK91" s="72"/>
      <c r="AL91" s="72"/>
      <c r="AM91" s="72"/>
      <c r="AN91" s="72"/>
      <c r="AO91" s="72"/>
      <c r="AP91" s="72"/>
    </row>
    <row r="92" spans="1:42" x14ac:dyDescent="0.55000000000000004">
      <c r="A92">
        <v>1973</v>
      </c>
      <c r="B92" s="209">
        <v>32.069000000000003</v>
      </c>
      <c r="C92" s="209">
        <v>34.469000000000001</v>
      </c>
      <c r="D92" s="209">
        <v>45.140999999999998</v>
      </c>
      <c r="E92" s="209">
        <v>108.14</v>
      </c>
      <c r="F92" s="209">
        <v>104.4</v>
      </c>
      <c r="G92" s="209">
        <v>94.382000000000005</v>
      </c>
      <c r="H92" s="209">
        <v>112.94</v>
      </c>
      <c r="I92" s="209">
        <v>87.11</v>
      </c>
      <c r="J92" s="209">
        <v>58.86</v>
      </c>
      <c r="K92" s="209">
        <v>55.734000000000002</v>
      </c>
      <c r="L92" s="209">
        <v>48.26</v>
      </c>
      <c r="M92" s="196">
        <f t="shared" si="17"/>
        <v>74.179778510148992</v>
      </c>
      <c r="N92" s="196">
        <f t="shared" si="18"/>
        <v>66.379957648743087</v>
      </c>
      <c r="O92" s="210">
        <v>74.2</v>
      </c>
      <c r="P92" s="211">
        <v>67.17</v>
      </c>
      <c r="Q92" s="211">
        <v>126.84</v>
      </c>
      <c r="R92" s="211">
        <v>65.53</v>
      </c>
      <c r="S92" s="211">
        <v>56.12</v>
      </c>
      <c r="T92" s="211">
        <v>68.3</v>
      </c>
      <c r="U92" s="211">
        <v>58.32</v>
      </c>
      <c r="V92" s="212">
        <f t="shared" si="19"/>
        <v>69.09941088973504</v>
      </c>
      <c r="W92" s="212">
        <f t="shared" si="20"/>
        <v>66.966757410459536</v>
      </c>
      <c r="X92" s="213">
        <v>78.992000000000004</v>
      </c>
      <c r="Y92" s="168">
        <v>45.787999999999997</v>
      </c>
      <c r="Z92" s="168">
        <v>36.375999999999998</v>
      </c>
      <c r="AA92" s="168">
        <v>36.375999999999998</v>
      </c>
      <c r="AB92" s="168">
        <v>41.768999999999998</v>
      </c>
      <c r="AC92" s="168">
        <v>60.38</v>
      </c>
      <c r="AD92" s="168">
        <f t="shared" si="21"/>
        <v>55.750202060077143</v>
      </c>
      <c r="AE92" s="168">
        <f t="shared" si="22"/>
        <v>53.11822521618236</v>
      </c>
      <c r="AF92" s="99">
        <f t="shared" si="23"/>
        <v>69.517453909283603</v>
      </c>
      <c r="AG92" s="99">
        <f t="shared" si="24"/>
        <v>63.951010111863937</v>
      </c>
      <c r="AH92" s="214">
        <v>58.801000000000002</v>
      </c>
      <c r="AI92" s="72"/>
      <c r="AJ92" s="72"/>
      <c r="AK92" s="72"/>
      <c r="AL92" s="72"/>
      <c r="AM92" s="72"/>
      <c r="AN92" s="72"/>
      <c r="AO92" s="72"/>
      <c r="AP92" s="72"/>
    </row>
    <row r="93" spans="1:42" x14ac:dyDescent="0.55000000000000004">
      <c r="A93">
        <v>1974</v>
      </c>
      <c r="B93" s="209">
        <v>34.137999999999998</v>
      </c>
      <c r="C93" s="209">
        <v>52.506999999999998</v>
      </c>
      <c r="D93" s="209">
        <v>59.811999999999998</v>
      </c>
      <c r="E93" s="209">
        <v>167.46</v>
      </c>
      <c r="F93" s="209">
        <v>148.01</v>
      </c>
      <c r="G93" s="209">
        <v>127.13</v>
      </c>
      <c r="H93" s="209">
        <v>351.36</v>
      </c>
      <c r="I93" s="209">
        <v>63.73</v>
      </c>
      <c r="J93" s="209">
        <v>44.03</v>
      </c>
      <c r="K93" s="209">
        <v>62.223999999999997</v>
      </c>
      <c r="L93" s="209">
        <v>77.91</v>
      </c>
      <c r="M93" s="196">
        <f t="shared" si="17"/>
        <v>123.40194358709149</v>
      </c>
      <c r="N93" s="196">
        <f t="shared" si="18"/>
        <v>93.59983213079434</v>
      </c>
      <c r="O93" s="210">
        <v>78.92</v>
      </c>
      <c r="P93" s="211">
        <v>83.72</v>
      </c>
      <c r="Q93" s="211">
        <v>89.29</v>
      </c>
      <c r="R93" s="211">
        <v>44.15</v>
      </c>
      <c r="S93" s="211">
        <v>64.510000000000005</v>
      </c>
      <c r="T93" s="211">
        <v>75.52</v>
      </c>
      <c r="U93" s="211">
        <v>77.930000000000007</v>
      </c>
      <c r="V93" s="212">
        <f t="shared" si="19"/>
        <v>74.72130938527539</v>
      </c>
      <c r="W93" s="212">
        <f t="shared" si="20"/>
        <v>73.729813689891799</v>
      </c>
      <c r="X93" s="213">
        <v>102.85</v>
      </c>
      <c r="Y93" s="168">
        <v>62.454000000000001</v>
      </c>
      <c r="Z93" s="168">
        <v>63.356000000000002</v>
      </c>
      <c r="AA93" s="168">
        <v>66.897000000000006</v>
      </c>
      <c r="AB93" s="168">
        <v>57.768999999999998</v>
      </c>
      <c r="AC93" s="168">
        <v>105.07</v>
      </c>
      <c r="AD93" s="168">
        <f t="shared" si="21"/>
        <v>79.86855421185922</v>
      </c>
      <c r="AE93" s="168">
        <f t="shared" si="22"/>
        <v>77.415130657497713</v>
      </c>
      <c r="AF93" s="99">
        <f t="shared" si="23"/>
        <v>102.41186777540618</v>
      </c>
      <c r="AG93" s="99">
        <f t="shared" si="24"/>
        <v>84.803001338329409</v>
      </c>
      <c r="AH93" s="214">
        <v>71.161000000000001</v>
      </c>
      <c r="AI93" s="72"/>
      <c r="AJ93" s="72"/>
      <c r="AK93" s="72"/>
      <c r="AL93" s="72"/>
      <c r="AM93" s="72"/>
      <c r="AN93" s="72"/>
      <c r="AO93" s="72"/>
      <c r="AP93" s="72"/>
    </row>
    <row r="94" spans="1:42" x14ac:dyDescent="0.55000000000000004">
      <c r="A94">
        <v>1975</v>
      </c>
      <c r="B94" s="209">
        <v>33.621000000000002</v>
      </c>
      <c r="C94" s="209">
        <v>40.036000000000001</v>
      </c>
      <c r="D94" s="209">
        <v>59.06</v>
      </c>
      <c r="E94" s="209">
        <v>112.18</v>
      </c>
      <c r="F94" s="209">
        <v>128.58000000000001</v>
      </c>
      <c r="G94" s="209">
        <v>115.18</v>
      </c>
      <c r="H94" s="209">
        <v>240.42</v>
      </c>
      <c r="I94" s="209">
        <v>34.94</v>
      </c>
      <c r="J94" s="209">
        <v>26.63</v>
      </c>
      <c r="K94" s="209">
        <v>83.382000000000005</v>
      </c>
      <c r="L94" s="209">
        <v>75.58</v>
      </c>
      <c r="M94" s="196">
        <f t="shared" si="17"/>
        <v>97.632092057408926</v>
      </c>
      <c r="N94" s="196">
        <f t="shared" si="18"/>
        <v>77.757562949089191</v>
      </c>
      <c r="O94" s="210">
        <v>79.39</v>
      </c>
      <c r="P94" s="211">
        <v>83.14</v>
      </c>
      <c r="Q94" s="211">
        <v>76.2</v>
      </c>
      <c r="R94" s="211">
        <v>44.67</v>
      </c>
      <c r="S94" s="211">
        <v>76.569999999999993</v>
      </c>
      <c r="T94" s="211">
        <v>57.32</v>
      </c>
      <c r="U94" s="211">
        <v>61.88</v>
      </c>
      <c r="V94" s="212">
        <f t="shared" si="19"/>
        <v>65.86733733140268</v>
      </c>
      <c r="W94" s="212">
        <f t="shared" si="20"/>
        <v>65.019946960053929</v>
      </c>
      <c r="X94" s="213">
        <v>85.257999999999996</v>
      </c>
      <c r="Y94" s="168">
        <v>72.894000000000005</v>
      </c>
      <c r="Z94" s="168">
        <v>54.331000000000003</v>
      </c>
      <c r="AA94" s="168">
        <v>62.805</v>
      </c>
      <c r="AB94" s="168">
        <v>55.204999999999998</v>
      </c>
      <c r="AC94" s="168">
        <v>113.83</v>
      </c>
      <c r="AD94" s="168">
        <f t="shared" si="21"/>
        <v>76.122549157343656</v>
      </c>
      <c r="AE94" s="168">
        <f t="shared" si="22"/>
        <v>74.451882008425613</v>
      </c>
      <c r="AF94" s="99">
        <f t="shared" si="23"/>
        <v>85.1633801357236</v>
      </c>
      <c r="AG94" s="99">
        <f t="shared" si="24"/>
        <v>73.493850503807082</v>
      </c>
      <c r="AH94" s="214">
        <v>79.025999999999996</v>
      </c>
      <c r="AI94" s="72"/>
      <c r="AJ94" s="72"/>
      <c r="AK94" s="72"/>
      <c r="AL94" s="72"/>
      <c r="AM94" s="72"/>
      <c r="AN94" s="72"/>
      <c r="AO94" s="72"/>
      <c r="AP94" s="72"/>
    </row>
    <row r="95" spans="1:42" x14ac:dyDescent="0.55000000000000004">
      <c r="A95">
        <v>1976</v>
      </c>
      <c r="B95" s="209">
        <v>73.965000000000003</v>
      </c>
      <c r="C95" s="209">
        <v>58.500999999999998</v>
      </c>
      <c r="D95" s="209">
        <v>65.549000000000007</v>
      </c>
      <c r="E95" s="209">
        <v>78.63</v>
      </c>
      <c r="F95" s="209">
        <v>105.74</v>
      </c>
      <c r="G95" s="209">
        <v>108.25</v>
      </c>
      <c r="H95" s="209">
        <v>135.81</v>
      </c>
      <c r="I95" s="209">
        <v>50.19</v>
      </c>
      <c r="J95" s="209">
        <v>48.15</v>
      </c>
      <c r="K95" s="209">
        <v>86.965000000000003</v>
      </c>
      <c r="L95" s="209">
        <v>59.3</v>
      </c>
      <c r="M95" s="196">
        <f t="shared" si="17"/>
        <v>85.715215716361811</v>
      </c>
      <c r="N95" s="196">
        <f t="shared" si="18"/>
        <v>81.336583984229335</v>
      </c>
      <c r="O95" s="210">
        <v>106.67</v>
      </c>
      <c r="P95" s="211">
        <v>70.64</v>
      </c>
      <c r="Q95" s="211">
        <v>92.39</v>
      </c>
      <c r="R95" s="211">
        <v>64.48</v>
      </c>
      <c r="S95" s="211">
        <v>83.39</v>
      </c>
      <c r="T95" s="211">
        <v>75.89</v>
      </c>
      <c r="U95" s="211">
        <v>68.569999999999993</v>
      </c>
      <c r="V95" s="212">
        <f t="shared" si="19"/>
        <v>78.96044326095992</v>
      </c>
      <c r="W95" s="212">
        <f t="shared" si="20"/>
        <v>77.760070451384991</v>
      </c>
      <c r="X95" s="213">
        <v>92.343000000000004</v>
      </c>
      <c r="Y95" s="168">
        <v>81.319000000000003</v>
      </c>
      <c r="Z95" s="168">
        <v>60.725999999999999</v>
      </c>
      <c r="AA95" s="168">
        <v>61.866999999999997</v>
      </c>
      <c r="AB95" s="168">
        <v>59.231000000000002</v>
      </c>
      <c r="AC95" s="168">
        <v>109.07</v>
      </c>
      <c r="AD95" s="168">
        <f t="shared" si="21"/>
        <v>81.451873101572787</v>
      </c>
      <c r="AE95" s="168">
        <f t="shared" si="22"/>
        <v>79.963290143292951</v>
      </c>
      <c r="AF95" s="99">
        <f t="shared" si="23"/>
        <v>83.119042623060054</v>
      </c>
      <c r="AG95" s="99">
        <f t="shared" si="24"/>
        <v>80.104627453129282</v>
      </c>
      <c r="AH95" s="214">
        <v>78.652000000000001</v>
      </c>
      <c r="AI95" s="72"/>
      <c r="AJ95" s="72"/>
      <c r="AK95" s="72"/>
      <c r="AL95" s="72"/>
      <c r="AM95" s="72"/>
      <c r="AN95" s="72"/>
      <c r="AO95" s="72"/>
      <c r="AP95" s="72"/>
    </row>
    <row r="96" spans="1:42" x14ac:dyDescent="0.55000000000000004">
      <c r="A96">
        <v>1977</v>
      </c>
      <c r="B96" s="209">
        <v>124.66</v>
      </c>
      <c r="C96" s="209">
        <v>108.39</v>
      </c>
      <c r="D96" s="209">
        <v>114.64</v>
      </c>
      <c r="E96" s="209">
        <v>84.099000000000004</v>
      </c>
      <c r="F96" s="209">
        <v>82.126999999999995</v>
      </c>
      <c r="G96" s="209">
        <v>91.781999999999996</v>
      </c>
      <c r="H96" s="209">
        <v>95.228999999999999</v>
      </c>
      <c r="I96" s="209">
        <v>77.73</v>
      </c>
      <c r="J96" s="209">
        <v>80.25</v>
      </c>
      <c r="K96" s="209">
        <v>92.846000000000004</v>
      </c>
      <c r="L96" s="209">
        <v>88.37</v>
      </c>
      <c r="M96" s="196">
        <f t="shared" si="17"/>
        <v>96.046768993831208</v>
      </c>
      <c r="N96" s="196">
        <f t="shared" si="18"/>
        <v>94.822944932967872</v>
      </c>
      <c r="O96" s="210">
        <v>102.23</v>
      </c>
      <c r="P96" s="211">
        <v>89.55</v>
      </c>
      <c r="Q96" s="211">
        <v>93</v>
      </c>
      <c r="R96" s="211">
        <v>70.569999999999993</v>
      </c>
      <c r="S96" s="211">
        <v>88.64</v>
      </c>
      <c r="T96" s="211">
        <v>79.77</v>
      </c>
      <c r="U96" s="211">
        <v>92.91</v>
      </c>
      <c r="V96" s="212">
        <f t="shared" si="19"/>
        <v>90.670462860796789</v>
      </c>
      <c r="W96" s="212">
        <f t="shared" si="20"/>
        <v>90.251218770736017</v>
      </c>
      <c r="X96" s="213">
        <v>88.304000000000002</v>
      </c>
      <c r="Y96" s="168">
        <v>93.956000000000003</v>
      </c>
      <c r="Z96" s="168">
        <v>85.471999999999994</v>
      </c>
      <c r="AA96" s="168">
        <v>65.688999999999993</v>
      </c>
      <c r="AB96" s="168">
        <v>78.718000000000004</v>
      </c>
      <c r="AC96" s="168">
        <v>100.51</v>
      </c>
      <c r="AD96" s="168">
        <f t="shared" si="21"/>
        <v>87.811076586241484</v>
      </c>
      <c r="AE96" s="168">
        <f t="shared" si="22"/>
        <v>87.315480848474976</v>
      </c>
      <c r="AF96" s="99">
        <f t="shared" si="23"/>
        <v>93.118460477094871</v>
      </c>
      <c r="AG96" s="99">
        <f t="shared" si="24"/>
        <v>92.193408265282144</v>
      </c>
      <c r="AH96" s="214">
        <v>86.516999999999996</v>
      </c>
      <c r="AI96" s="72"/>
      <c r="AJ96" s="72"/>
      <c r="AK96" s="72"/>
      <c r="AL96" s="72"/>
      <c r="AM96" s="72"/>
      <c r="AN96" s="72"/>
      <c r="AO96" s="72"/>
      <c r="AP96" s="72"/>
    </row>
    <row r="97" spans="1:42" x14ac:dyDescent="0.55000000000000004">
      <c r="A97">
        <v>1978</v>
      </c>
      <c r="B97" s="209">
        <v>85.861999999999995</v>
      </c>
      <c r="C97" s="209">
        <v>97.412999999999997</v>
      </c>
      <c r="D97" s="209">
        <v>93.385999999999996</v>
      </c>
      <c r="E97" s="209">
        <v>113.54</v>
      </c>
      <c r="F97" s="209">
        <v>95.602000000000004</v>
      </c>
      <c r="G97" s="209">
        <v>96.983000000000004</v>
      </c>
      <c r="H97" s="209">
        <v>91.477000000000004</v>
      </c>
      <c r="I97" s="209">
        <v>83.17</v>
      </c>
      <c r="J97" s="209">
        <v>96.89</v>
      </c>
      <c r="K97" s="209">
        <v>97.103999999999999</v>
      </c>
      <c r="L97" s="209">
        <v>101.45</v>
      </c>
      <c r="M97" s="196">
        <f t="shared" si="17"/>
        <v>94.179701525857965</v>
      </c>
      <c r="N97" s="196">
        <f t="shared" si="18"/>
        <v>93.890283302663732</v>
      </c>
      <c r="O97" s="210">
        <v>92.61</v>
      </c>
      <c r="P97" s="211">
        <v>104.74</v>
      </c>
      <c r="Q97" s="211">
        <v>96.4</v>
      </c>
      <c r="R97" s="211">
        <v>90.04</v>
      </c>
      <c r="S97" s="211">
        <v>103.32</v>
      </c>
      <c r="T97" s="211">
        <v>96.4</v>
      </c>
      <c r="U97" s="211">
        <v>92.21</v>
      </c>
      <c r="V97" s="212">
        <f t="shared" si="19"/>
        <v>94.213385925126019</v>
      </c>
      <c r="W97" s="212">
        <f t="shared" si="20"/>
        <v>94.140449204795743</v>
      </c>
      <c r="X97" s="213">
        <v>87.900999999999996</v>
      </c>
      <c r="Y97" s="168">
        <v>97.253</v>
      </c>
      <c r="Z97" s="168">
        <v>100.66</v>
      </c>
      <c r="AA97" s="168">
        <v>76.73</v>
      </c>
      <c r="AB97" s="168">
        <v>86.281999999999996</v>
      </c>
      <c r="AC97" s="168">
        <v>90.510999999999996</v>
      </c>
      <c r="AD97" s="168">
        <f t="shared" si="21"/>
        <v>91.20742543781688</v>
      </c>
      <c r="AE97" s="168">
        <f t="shared" si="22"/>
        <v>90.942577803801413</v>
      </c>
      <c r="AF97" s="99">
        <f t="shared" si="23"/>
        <v>93.659798538787584</v>
      </c>
      <c r="AG97" s="99">
        <f t="shared" si="24"/>
        <v>93.426283722631354</v>
      </c>
      <c r="AH97" s="214">
        <v>98.876000000000005</v>
      </c>
      <c r="AI97" s="72"/>
      <c r="AJ97" s="72"/>
      <c r="AK97" s="72"/>
      <c r="AL97" s="72"/>
      <c r="AM97" s="72"/>
      <c r="AN97" s="72"/>
      <c r="AO97" s="72"/>
      <c r="AP97" s="72"/>
    </row>
    <row r="98" spans="1:42" x14ac:dyDescent="0.55000000000000004">
      <c r="A98">
        <v>1979</v>
      </c>
      <c r="B98" s="209">
        <v>89.483000000000004</v>
      </c>
      <c r="C98" s="209">
        <v>94.201999999999998</v>
      </c>
      <c r="D98" s="209">
        <v>91.974999999999994</v>
      </c>
      <c r="E98" s="209">
        <v>102.36</v>
      </c>
      <c r="F98" s="209">
        <v>122.27</v>
      </c>
      <c r="G98" s="209">
        <v>111.24</v>
      </c>
      <c r="H98" s="209">
        <v>113.29</v>
      </c>
      <c r="I98" s="209">
        <v>139.1</v>
      </c>
      <c r="J98" s="209">
        <v>122.85</v>
      </c>
      <c r="K98" s="209">
        <v>110.05</v>
      </c>
      <c r="L98" s="209">
        <v>110.17</v>
      </c>
      <c r="M98" s="196">
        <f t="shared" si="17"/>
        <v>109.77352948031084</v>
      </c>
      <c r="N98" s="196">
        <f t="shared" si="18"/>
        <v>108.82749851080374</v>
      </c>
      <c r="O98" s="210">
        <v>105.16</v>
      </c>
      <c r="P98" s="211">
        <v>105.71</v>
      </c>
      <c r="Q98" s="211">
        <v>110.6</v>
      </c>
      <c r="R98" s="211">
        <v>139.4</v>
      </c>
      <c r="S98" s="211">
        <v>108.04</v>
      </c>
      <c r="T98" s="211">
        <v>123.83</v>
      </c>
      <c r="U98" s="211">
        <v>114.88</v>
      </c>
      <c r="V98" s="212">
        <f t="shared" si="19"/>
        <v>115.11615121407718</v>
      </c>
      <c r="W98" s="212">
        <f t="shared" si="20"/>
        <v>114.78554115797665</v>
      </c>
      <c r="X98" s="213">
        <v>123.79</v>
      </c>
      <c r="Y98" s="168">
        <v>108.79</v>
      </c>
      <c r="Z98" s="168">
        <v>113.87</v>
      </c>
      <c r="AA98" s="168">
        <v>157.58000000000001</v>
      </c>
      <c r="AB98" s="168">
        <v>135</v>
      </c>
      <c r="AC98" s="168">
        <v>108.98</v>
      </c>
      <c r="AD98" s="168">
        <f t="shared" si="21"/>
        <v>120.98149797594161</v>
      </c>
      <c r="AE98" s="168">
        <f t="shared" si="22"/>
        <v>120.20363999573591</v>
      </c>
      <c r="AF98" s="99">
        <f t="shared" si="23"/>
        <v>113.22174098411756</v>
      </c>
      <c r="AG98" s="99">
        <f t="shared" si="24"/>
        <v>112.38824938487447</v>
      </c>
      <c r="AH98" s="214">
        <v>114.61</v>
      </c>
      <c r="AI98" s="72"/>
      <c r="AJ98" s="72"/>
      <c r="AK98" s="72"/>
      <c r="AL98" s="72"/>
      <c r="AM98" s="72"/>
      <c r="AN98" s="72"/>
      <c r="AO98" s="72"/>
      <c r="AP98" s="72"/>
    </row>
    <row r="99" spans="1:42" x14ac:dyDescent="0.55000000000000004">
      <c r="A99">
        <v>1980</v>
      </c>
      <c r="B99" s="209">
        <v>80.69</v>
      </c>
      <c r="C99" s="209">
        <v>74.397999999999996</v>
      </c>
      <c r="D99" s="209">
        <v>95.173000000000002</v>
      </c>
      <c r="E99" s="209">
        <v>134.06</v>
      </c>
      <c r="F99" s="209">
        <v>135.32</v>
      </c>
      <c r="G99" s="209">
        <v>120.67</v>
      </c>
      <c r="H99" s="209">
        <v>336.24</v>
      </c>
      <c r="I99" s="209">
        <v>165.04</v>
      </c>
      <c r="J99" s="209">
        <v>140.32</v>
      </c>
      <c r="K99" s="209">
        <v>128.1</v>
      </c>
      <c r="L99" s="209">
        <v>99.13</v>
      </c>
      <c r="M99" s="196">
        <f t="shared" si="17"/>
        <v>142.97704319953667</v>
      </c>
      <c r="N99" s="196">
        <f t="shared" si="18"/>
        <v>127.5470933564939</v>
      </c>
      <c r="O99" s="210">
        <v>118.94</v>
      </c>
      <c r="P99" s="211">
        <v>98.37</v>
      </c>
      <c r="Q99" s="211">
        <v>115.17</v>
      </c>
      <c r="R99" s="211">
        <v>87.6</v>
      </c>
      <c r="S99" s="211">
        <v>110.66</v>
      </c>
      <c r="T99" s="211">
        <v>141.41</v>
      </c>
      <c r="U99" s="211">
        <v>139.75</v>
      </c>
      <c r="V99" s="212">
        <f t="shared" si="19"/>
        <v>126.37537809646541</v>
      </c>
      <c r="W99" s="212">
        <f t="shared" si="20"/>
        <v>125.1377633448726</v>
      </c>
      <c r="X99" s="213">
        <v>137.37</v>
      </c>
      <c r="Y99" s="168">
        <v>127.11</v>
      </c>
      <c r="Z99" s="168">
        <v>135.26</v>
      </c>
      <c r="AA99" s="168">
        <v>293.18</v>
      </c>
      <c r="AB99" s="168">
        <v>108.79</v>
      </c>
      <c r="AC99" s="168">
        <v>109.3</v>
      </c>
      <c r="AD99" s="168">
        <f t="shared" si="21"/>
        <v>144.44066088650075</v>
      </c>
      <c r="AE99" s="168">
        <f t="shared" si="22"/>
        <v>138.84398022408377</v>
      </c>
      <c r="AF99" s="99">
        <f t="shared" si="23"/>
        <v>138.72191423978089</v>
      </c>
      <c r="AG99" s="99">
        <f t="shared" si="24"/>
        <v>128.81850917538219</v>
      </c>
      <c r="AH99" s="214">
        <v>125.47</v>
      </c>
      <c r="AI99" s="72"/>
      <c r="AJ99" s="72"/>
      <c r="AK99" s="72"/>
      <c r="AL99" s="72"/>
      <c r="AM99" s="72"/>
      <c r="AN99" s="72"/>
      <c r="AO99" s="72"/>
      <c r="AP99" s="72"/>
    </row>
    <row r="100" spans="1:42" x14ac:dyDescent="0.55000000000000004">
      <c r="A100">
        <v>1981</v>
      </c>
      <c r="B100" s="209">
        <v>66.206999999999994</v>
      </c>
      <c r="C100" s="209">
        <v>59.411000000000001</v>
      </c>
      <c r="D100" s="209">
        <v>86.05</v>
      </c>
      <c r="E100" s="209">
        <v>149.22999999999999</v>
      </c>
      <c r="F100" s="209">
        <v>139.29</v>
      </c>
      <c r="G100" s="209">
        <v>125.97</v>
      </c>
      <c r="H100" s="209">
        <v>198.9</v>
      </c>
      <c r="I100" s="209">
        <v>141.63999999999999</v>
      </c>
      <c r="J100" s="209">
        <v>133.16999999999999</v>
      </c>
      <c r="K100" s="209">
        <v>135.63999999999999</v>
      </c>
      <c r="L100" s="209">
        <v>95.64</v>
      </c>
      <c r="M100" s="196">
        <f t="shared" si="17"/>
        <v>120.41196537147226</v>
      </c>
      <c r="N100" s="196">
        <f t="shared" si="18"/>
        <v>112.58316409906109</v>
      </c>
      <c r="O100" s="210">
        <v>108.94</v>
      </c>
      <c r="P100" s="211">
        <v>88.52</v>
      </c>
      <c r="Q100" s="211">
        <v>107.05</v>
      </c>
      <c r="R100" s="211">
        <v>83.6</v>
      </c>
      <c r="S100" s="211">
        <v>125.87</v>
      </c>
      <c r="T100" s="211">
        <v>108.91</v>
      </c>
      <c r="U100" s="211">
        <v>110.28</v>
      </c>
      <c r="V100" s="212">
        <f t="shared" si="19"/>
        <v>108.85241142942294</v>
      </c>
      <c r="W100" s="212">
        <f t="shared" si="20"/>
        <v>108.40888265793588</v>
      </c>
      <c r="X100" s="213">
        <v>112.38</v>
      </c>
      <c r="Y100" s="168">
        <v>139.19</v>
      </c>
      <c r="Z100" s="168">
        <v>115.51</v>
      </c>
      <c r="AA100" s="168">
        <v>148.93</v>
      </c>
      <c r="AB100" s="168">
        <v>93.691999999999993</v>
      </c>
      <c r="AC100" s="168">
        <v>130.22999999999999</v>
      </c>
      <c r="AD100" s="168">
        <f t="shared" si="21"/>
        <v>124.17940856002758</v>
      </c>
      <c r="AE100" s="168">
        <f t="shared" si="22"/>
        <v>123.15575474778758</v>
      </c>
      <c r="AF100" s="99">
        <f t="shared" si="23"/>
        <v>117.9383715867977</v>
      </c>
      <c r="AG100" s="99">
        <f t="shared" si="24"/>
        <v>113.22673394375362</v>
      </c>
      <c r="AH100" s="214">
        <v>119.1</v>
      </c>
      <c r="AI100" s="72"/>
      <c r="AJ100" s="72"/>
      <c r="AK100" s="72"/>
      <c r="AL100" s="72"/>
      <c r="AM100" s="72"/>
      <c r="AN100" s="72"/>
      <c r="AO100" s="72"/>
      <c r="AP100" s="72"/>
    </row>
    <row r="101" spans="1:42" x14ac:dyDescent="0.55000000000000004">
      <c r="A101">
        <v>1982</v>
      </c>
      <c r="B101" s="209">
        <v>72.418999999999997</v>
      </c>
      <c r="C101" s="209">
        <v>49.603999999999999</v>
      </c>
      <c r="D101" s="209">
        <v>82.447000000000003</v>
      </c>
      <c r="E101" s="209">
        <v>90.531999999999996</v>
      </c>
      <c r="F101" s="209">
        <v>118.04</v>
      </c>
      <c r="G101" s="209">
        <v>105.28</v>
      </c>
      <c r="H101" s="209">
        <v>99.052999999999997</v>
      </c>
      <c r="I101" s="209">
        <v>112.45</v>
      </c>
      <c r="J101" s="209">
        <v>115.59</v>
      </c>
      <c r="K101" s="209">
        <v>126.51</v>
      </c>
      <c r="L101" s="209">
        <v>73.55</v>
      </c>
      <c r="M101" s="196">
        <f t="shared" si="17"/>
        <v>92.369693016615003</v>
      </c>
      <c r="N101" s="196">
        <f t="shared" si="18"/>
        <v>89.976123757874845</v>
      </c>
      <c r="O101" s="210">
        <v>94.47</v>
      </c>
      <c r="P101" s="211">
        <v>82.18</v>
      </c>
      <c r="Q101" s="211">
        <v>98.3</v>
      </c>
      <c r="R101" s="211">
        <v>80.819999999999993</v>
      </c>
      <c r="S101" s="211">
        <v>137.41</v>
      </c>
      <c r="T101" s="211">
        <v>87.19</v>
      </c>
      <c r="U101" s="211">
        <v>92.99</v>
      </c>
      <c r="V101" s="212">
        <f t="shared" si="19"/>
        <v>96.781169264946072</v>
      </c>
      <c r="W101" s="212">
        <f t="shared" si="20"/>
        <v>95.844814265211696</v>
      </c>
      <c r="X101" s="213">
        <v>97.790999999999997</v>
      </c>
      <c r="Y101" s="168">
        <v>139.19</v>
      </c>
      <c r="Z101" s="168">
        <v>104.53</v>
      </c>
      <c r="AA101" s="168">
        <v>112.96</v>
      </c>
      <c r="AB101" s="168">
        <v>61.222000000000001</v>
      </c>
      <c r="AC101" s="168">
        <v>112.47</v>
      </c>
      <c r="AD101" s="168">
        <f t="shared" si="21"/>
        <v>110.58342638693887</v>
      </c>
      <c r="AE101" s="168">
        <f t="shared" si="22"/>
        <v>108.24064773468871</v>
      </c>
      <c r="AF101" s="99">
        <f t="shared" si="23"/>
        <v>96.811659096078699</v>
      </c>
      <c r="AG101" s="99">
        <f t="shared" si="24"/>
        <v>94.5971726953657</v>
      </c>
      <c r="AH101" s="214">
        <v>115.73</v>
      </c>
      <c r="AI101" s="72"/>
      <c r="AJ101" s="72"/>
      <c r="AK101" s="72"/>
      <c r="AL101" s="72"/>
      <c r="AM101" s="72"/>
      <c r="AN101" s="72"/>
      <c r="AO101" s="72"/>
      <c r="AP101" s="72"/>
    </row>
    <row r="102" spans="1:42" x14ac:dyDescent="0.55000000000000004">
      <c r="A102">
        <v>1983</v>
      </c>
      <c r="B102" s="209">
        <v>68.048000000000002</v>
      </c>
      <c r="C102" s="209">
        <v>60.573999999999998</v>
      </c>
      <c r="D102" s="209">
        <v>99.338999999999999</v>
      </c>
      <c r="E102" s="209">
        <v>85.596000000000004</v>
      </c>
      <c r="F102" s="209">
        <v>120.22</v>
      </c>
      <c r="G102" s="209">
        <v>130.97</v>
      </c>
      <c r="H102" s="209">
        <v>99.534000000000006</v>
      </c>
      <c r="I102" s="209">
        <v>108.88</v>
      </c>
      <c r="J102" s="209">
        <v>93.86</v>
      </c>
      <c r="K102" s="209">
        <v>144.93</v>
      </c>
      <c r="L102" s="209">
        <v>87.21</v>
      </c>
      <c r="M102" s="196">
        <f t="shared" si="17"/>
        <v>97.549159178695945</v>
      </c>
      <c r="N102" s="196">
        <f t="shared" si="18"/>
        <v>94.814656349149516</v>
      </c>
      <c r="O102" s="210">
        <v>108.53</v>
      </c>
      <c r="P102" s="211">
        <v>86.14</v>
      </c>
      <c r="Q102" s="211">
        <v>91.06</v>
      </c>
      <c r="R102" s="211">
        <v>95.42</v>
      </c>
      <c r="S102" s="211">
        <v>141.61000000000001</v>
      </c>
      <c r="T102" s="211">
        <v>107.71</v>
      </c>
      <c r="U102" s="211">
        <v>95.44</v>
      </c>
      <c r="V102" s="212">
        <f t="shared" si="19"/>
        <v>103.18987811435696</v>
      </c>
      <c r="W102" s="212">
        <f t="shared" si="20"/>
        <v>102.29882485724669</v>
      </c>
      <c r="X102" s="213">
        <v>104.44</v>
      </c>
      <c r="Y102" s="168">
        <v>142.31</v>
      </c>
      <c r="Z102" s="168">
        <v>103.07</v>
      </c>
      <c r="AA102" s="168">
        <v>162.54</v>
      </c>
      <c r="AB102" s="168">
        <v>52.058</v>
      </c>
      <c r="AC102" s="168">
        <v>121</v>
      </c>
      <c r="AD102" s="168">
        <f t="shared" si="21"/>
        <v>118.33347491186507</v>
      </c>
      <c r="AE102" s="168">
        <f t="shared" si="22"/>
        <v>114.46349656476174</v>
      </c>
      <c r="AF102" s="99">
        <f t="shared" si="23"/>
        <v>102.78304292969983</v>
      </c>
      <c r="AG102" s="99">
        <f t="shared" si="24"/>
        <v>100.09423260541617</v>
      </c>
      <c r="AH102" s="214">
        <v>110.49</v>
      </c>
      <c r="AI102" s="72"/>
      <c r="AJ102" s="72"/>
      <c r="AK102" s="72"/>
      <c r="AL102" s="72"/>
      <c r="AM102" s="72"/>
      <c r="AN102" s="72"/>
      <c r="AO102" s="72"/>
      <c r="AP102" s="72"/>
    </row>
    <row r="103" spans="1:42" x14ac:dyDescent="0.55000000000000004">
      <c r="A103">
        <v>1984</v>
      </c>
      <c r="B103" s="209">
        <v>74.55</v>
      </c>
      <c r="C103" s="209">
        <v>70.11</v>
      </c>
      <c r="D103" s="209">
        <v>147.52000000000001</v>
      </c>
      <c r="E103" s="209">
        <v>77.930000000000007</v>
      </c>
      <c r="F103" s="209">
        <v>117.31</v>
      </c>
      <c r="G103" s="209">
        <v>130.87</v>
      </c>
      <c r="H103" s="209">
        <v>61.31</v>
      </c>
      <c r="I103" s="209">
        <v>101.43</v>
      </c>
      <c r="J103" s="209">
        <v>93.37</v>
      </c>
      <c r="K103" s="209">
        <v>125</v>
      </c>
      <c r="L103" s="209">
        <v>126.9</v>
      </c>
      <c r="M103" s="196">
        <f t="shared" si="17"/>
        <v>99.668840995311399</v>
      </c>
      <c r="N103" s="196">
        <f t="shared" si="18"/>
        <v>95.782859895144711</v>
      </c>
      <c r="O103" s="210">
        <v>104.55</v>
      </c>
      <c r="P103" s="211">
        <v>157.37</v>
      </c>
      <c r="Q103" s="211">
        <v>93.34</v>
      </c>
      <c r="R103" s="211">
        <v>122.81</v>
      </c>
      <c r="S103" s="211">
        <v>147.9</v>
      </c>
      <c r="T103" s="211">
        <v>95.55</v>
      </c>
      <c r="U103" s="211">
        <v>96.38</v>
      </c>
      <c r="V103" s="212">
        <f t="shared" si="19"/>
        <v>105.46031562060676</v>
      </c>
      <c r="W103" s="212">
        <f t="shared" si="20"/>
        <v>104.25523221080394</v>
      </c>
      <c r="X103" s="213">
        <v>89.58</v>
      </c>
      <c r="Y103" s="168">
        <v>148.41999999999999</v>
      </c>
      <c r="Z103" s="168">
        <v>99.73</v>
      </c>
      <c r="AA103" s="168">
        <v>115.65</v>
      </c>
      <c r="AB103" s="168">
        <v>61.35</v>
      </c>
      <c r="AC103" s="168">
        <v>142.1</v>
      </c>
      <c r="AD103" s="168">
        <f t="shared" si="21"/>
        <v>112.8426835273232</v>
      </c>
      <c r="AE103" s="168">
        <f t="shared" si="22"/>
        <v>108.99411575665191</v>
      </c>
      <c r="AF103" s="99">
        <f t="shared" si="23"/>
        <v>103.58906606408986</v>
      </c>
      <c r="AG103" s="99">
        <f t="shared" si="24"/>
        <v>100.29716358383817</v>
      </c>
      <c r="AH103" s="214">
        <v>108.61</v>
      </c>
      <c r="AI103" s="72"/>
      <c r="AJ103" s="72"/>
      <c r="AK103" s="72"/>
      <c r="AL103" s="72"/>
      <c r="AM103" s="72"/>
      <c r="AN103" s="72"/>
      <c r="AO103" s="72"/>
      <c r="AP103" s="72"/>
    </row>
    <row r="104" spans="1:42" x14ac:dyDescent="0.55000000000000004">
      <c r="A104">
        <v>1985</v>
      </c>
      <c r="B104" s="209">
        <v>75.53</v>
      </c>
      <c r="C104" s="209">
        <v>65.66</v>
      </c>
      <c r="D104" s="209">
        <v>84.42</v>
      </c>
      <c r="E104" s="209">
        <v>66.739999999999995</v>
      </c>
      <c r="F104" s="209">
        <v>122.92</v>
      </c>
      <c r="G104" s="209">
        <v>108.05</v>
      </c>
      <c r="H104" s="209">
        <v>48.09</v>
      </c>
      <c r="I104" s="209">
        <v>96.12</v>
      </c>
      <c r="J104" s="209">
        <v>89.68</v>
      </c>
      <c r="K104" s="209">
        <v>131.41999999999999</v>
      </c>
      <c r="L104" s="209">
        <v>87.21</v>
      </c>
      <c r="M104" s="196">
        <f t="shared" si="17"/>
        <v>87.000615824556562</v>
      </c>
      <c r="N104" s="196">
        <f t="shared" si="18"/>
        <v>83.608321734998498</v>
      </c>
      <c r="O104" s="210">
        <v>77.2</v>
      </c>
      <c r="P104" s="211">
        <v>173.06</v>
      </c>
      <c r="Q104" s="211">
        <v>82.77</v>
      </c>
      <c r="R104" s="211">
        <v>98.93</v>
      </c>
      <c r="S104" s="211">
        <v>133.22</v>
      </c>
      <c r="T104" s="211">
        <v>79.91</v>
      </c>
      <c r="U104" s="211">
        <v>86.65</v>
      </c>
      <c r="V104" s="212">
        <f t="shared" si="19"/>
        <v>90.715750574245561</v>
      </c>
      <c r="W104" s="212">
        <f t="shared" si="20"/>
        <v>89.379179980727855</v>
      </c>
      <c r="X104" s="213">
        <v>87.98</v>
      </c>
      <c r="Y104" s="168">
        <v>148.41999999999999</v>
      </c>
      <c r="Z104" s="168">
        <v>94.66</v>
      </c>
      <c r="AA104" s="168">
        <v>87.26</v>
      </c>
      <c r="AB104" s="168">
        <v>45.79</v>
      </c>
      <c r="AC104" s="168">
        <v>118.02</v>
      </c>
      <c r="AD104" s="168">
        <f t="shared" si="21"/>
        <v>105.67340737971558</v>
      </c>
      <c r="AE104" s="168">
        <f t="shared" si="22"/>
        <v>100.87834598696212</v>
      </c>
      <c r="AF104" s="99">
        <f t="shared" si="23"/>
        <v>91.334889373290281</v>
      </c>
      <c r="AG104" s="99">
        <f t="shared" si="24"/>
        <v>88.033821631595103</v>
      </c>
      <c r="AH104" s="214">
        <v>109.59</v>
      </c>
      <c r="AI104" s="72"/>
      <c r="AJ104" s="72"/>
      <c r="AK104" s="72"/>
      <c r="AL104" s="72"/>
      <c r="AM104" s="72"/>
      <c r="AN104" s="72"/>
      <c r="AO104" s="72"/>
      <c r="AP104" s="72"/>
    </row>
    <row r="105" spans="1:42" x14ac:dyDescent="0.55000000000000004">
      <c r="A105">
        <v>1986</v>
      </c>
      <c r="B105" s="209">
        <v>100.52</v>
      </c>
      <c r="C105" s="209">
        <v>60.98</v>
      </c>
      <c r="D105" s="209">
        <v>82.29</v>
      </c>
      <c r="E105" s="209">
        <v>65.540000000000006</v>
      </c>
      <c r="F105" s="209">
        <v>113.48</v>
      </c>
      <c r="G105" s="209">
        <v>85.71</v>
      </c>
      <c r="H105" s="209">
        <v>73.03</v>
      </c>
      <c r="I105" s="209">
        <v>93.71</v>
      </c>
      <c r="J105" s="209">
        <v>104.5</v>
      </c>
      <c r="K105" s="209">
        <v>136.15</v>
      </c>
      <c r="L105" s="209">
        <v>43.52</v>
      </c>
      <c r="M105" s="196">
        <f t="shared" si="17"/>
        <v>83.984342755328413</v>
      </c>
      <c r="N105" s="196">
        <f t="shared" si="18"/>
        <v>80.253079607747082</v>
      </c>
      <c r="O105" s="210">
        <v>61.5</v>
      </c>
      <c r="P105" s="211">
        <v>79.08</v>
      </c>
      <c r="Q105" s="211">
        <v>79.05</v>
      </c>
      <c r="R105" s="211">
        <v>98.93</v>
      </c>
      <c r="S105" s="211">
        <v>133.22</v>
      </c>
      <c r="T105" s="211">
        <v>81.650000000000006</v>
      </c>
      <c r="U105" s="211">
        <v>83.82</v>
      </c>
      <c r="V105" s="212">
        <f t="shared" si="19"/>
        <v>86.104059397774975</v>
      </c>
      <c r="W105" s="212">
        <f t="shared" si="20"/>
        <v>84.283752439315109</v>
      </c>
      <c r="X105" s="213">
        <v>86.67</v>
      </c>
      <c r="Y105" s="168">
        <v>168.72</v>
      </c>
      <c r="Z105" s="168">
        <v>58.56</v>
      </c>
      <c r="AA105" s="168">
        <v>77.849999999999994</v>
      </c>
      <c r="AB105" s="168">
        <v>48.65</v>
      </c>
      <c r="AC105" s="168">
        <v>111.64</v>
      </c>
      <c r="AD105" s="168">
        <f t="shared" si="21"/>
        <v>105.33041448356479</v>
      </c>
      <c r="AE105" s="168">
        <f t="shared" si="22"/>
        <v>97.013349328220471</v>
      </c>
      <c r="AF105" s="99">
        <f t="shared" si="23"/>
        <v>88.360506449699955</v>
      </c>
      <c r="AG105" s="99">
        <f t="shared" si="24"/>
        <v>84.122520417177796</v>
      </c>
      <c r="AH105" s="214">
        <v>130.30000000000001</v>
      </c>
      <c r="AI105" s="72"/>
      <c r="AJ105" s="72"/>
      <c r="AK105" s="72"/>
      <c r="AL105" s="72"/>
      <c r="AM105" s="72"/>
      <c r="AN105" s="72"/>
      <c r="AO105" s="72"/>
      <c r="AP105" s="72"/>
    </row>
    <row r="106" spans="1:42" x14ac:dyDescent="0.55000000000000004">
      <c r="A106">
        <v>1987</v>
      </c>
      <c r="B106" s="209">
        <v>58.317</v>
      </c>
      <c r="C106" s="209">
        <v>56.985999999999997</v>
      </c>
      <c r="D106" s="209">
        <v>94.71</v>
      </c>
      <c r="E106" s="209">
        <v>70.045000000000002</v>
      </c>
      <c r="F106" s="209">
        <v>94.682000000000002</v>
      </c>
      <c r="G106" s="209">
        <v>72.902000000000001</v>
      </c>
      <c r="H106" s="209">
        <v>79.337000000000003</v>
      </c>
      <c r="I106" s="209">
        <v>142.60900000000001</v>
      </c>
      <c r="J106" s="209">
        <v>105.13500000000001</v>
      </c>
      <c r="K106" s="209">
        <v>132.86600000000001</v>
      </c>
      <c r="L106" s="209">
        <v>58.274000000000001</v>
      </c>
      <c r="M106" s="196">
        <f t="shared" si="17"/>
        <v>79.69465661501269</v>
      </c>
      <c r="N106" s="196">
        <f t="shared" si="18"/>
        <v>76.295618919702676</v>
      </c>
      <c r="O106" s="210">
        <v>95.784999999999997</v>
      </c>
      <c r="P106" s="211">
        <v>102.627</v>
      </c>
      <c r="Q106" s="211">
        <v>109.306</v>
      </c>
      <c r="R106" s="211">
        <v>152.31700000000001</v>
      </c>
      <c r="S106" s="211">
        <v>133.49799999999999</v>
      </c>
      <c r="T106" s="211">
        <v>97.251999999999995</v>
      </c>
      <c r="U106" s="211">
        <v>123.151</v>
      </c>
      <c r="V106" s="212">
        <f t="shared" si="19"/>
        <v>118.20243833649172</v>
      </c>
      <c r="W106" s="212">
        <f t="shared" si="20"/>
        <v>117.06985710113013</v>
      </c>
      <c r="X106" s="213">
        <v>112.221</v>
      </c>
      <c r="Y106" s="168">
        <v>136.626</v>
      </c>
      <c r="Z106" s="168">
        <v>53.74</v>
      </c>
      <c r="AA106" s="168">
        <v>99.593000000000004</v>
      </c>
      <c r="AB106" s="168">
        <v>71.686000000000007</v>
      </c>
      <c r="AC106" s="168">
        <v>114.75700000000001</v>
      </c>
      <c r="AD106" s="168">
        <f t="shared" si="21"/>
        <v>108.04764730585237</v>
      </c>
      <c r="AE106" s="168">
        <f t="shared" si="22"/>
        <v>103.9309148440277</v>
      </c>
      <c r="AF106" s="99">
        <f t="shared" si="23"/>
        <v>95.215605586224441</v>
      </c>
      <c r="AG106" s="99">
        <f t="shared" si="24"/>
        <v>90.567506255488837</v>
      </c>
      <c r="AH106" s="214">
        <v>142.9</v>
      </c>
      <c r="AI106" s="72"/>
      <c r="AJ106" s="72"/>
      <c r="AK106" s="72"/>
      <c r="AL106" s="72"/>
      <c r="AM106" s="72"/>
      <c r="AN106" s="72"/>
      <c r="AO106" s="72"/>
      <c r="AP106" s="72"/>
    </row>
    <row r="107" spans="1:42" x14ac:dyDescent="0.55000000000000004">
      <c r="A107">
        <v>1988</v>
      </c>
      <c r="B107" s="209">
        <v>70.632000000000005</v>
      </c>
      <c r="C107" s="209">
        <v>45.280999999999999</v>
      </c>
      <c r="D107" s="209">
        <v>90.510999999999996</v>
      </c>
      <c r="E107" s="209">
        <v>90.561999999999998</v>
      </c>
      <c r="F107" s="209">
        <v>127.306</v>
      </c>
      <c r="G107" s="209">
        <v>102.94799999999999</v>
      </c>
      <c r="H107" s="209">
        <v>119.593</v>
      </c>
      <c r="I107" s="209">
        <v>150.51499999999999</v>
      </c>
      <c r="J107" s="209">
        <v>117.208</v>
      </c>
      <c r="K107" s="209">
        <v>161.595</v>
      </c>
      <c r="L107" s="209">
        <v>74.278000000000006</v>
      </c>
      <c r="M107" s="196">
        <f t="shared" si="17"/>
        <v>100.10174796704911</v>
      </c>
      <c r="N107" s="196">
        <f t="shared" si="18"/>
        <v>95.511524584053404</v>
      </c>
      <c r="O107" s="210">
        <v>81.311000000000007</v>
      </c>
      <c r="P107" s="211">
        <v>118.172</v>
      </c>
      <c r="Q107" s="211">
        <v>125.297</v>
      </c>
      <c r="R107" s="211">
        <v>167.21700000000001</v>
      </c>
      <c r="S107" s="211">
        <v>119.997</v>
      </c>
      <c r="T107" s="211">
        <v>112.137</v>
      </c>
      <c r="U107" s="211">
        <v>135.07400000000001</v>
      </c>
      <c r="V107" s="212">
        <f t="shared" si="19"/>
        <v>124.22877869328376</v>
      </c>
      <c r="W107" s="212">
        <f t="shared" si="20"/>
        <v>121.9262953987205</v>
      </c>
      <c r="X107" s="213">
        <v>163.79499999999999</v>
      </c>
      <c r="Y107" s="168">
        <v>222.70500000000001</v>
      </c>
      <c r="Z107" s="168">
        <v>56.857999999999997</v>
      </c>
      <c r="AA107" s="168">
        <v>92.915000000000006</v>
      </c>
      <c r="AB107" s="168">
        <v>78.771000000000001</v>
      </c>
      <c r="AC107" s="168">
        <v>178.24</v>
      </c>
      <c r="AD107" s="168">
        <f t="shared" si="21"/>
        <v>155.77719296474993</v>
      </c>
      <c r="AE107" s="168">
        <f t="shared" si="22"/>
        <v>142.00514116157629</v>
      </c>
      <c r="AF107" s="99">
        <f t="shared" si="23"/>
        <v>116.57452953417565</v>
      </c>
      <c r="AG107" s="99">
        <f t="shared" si="24"/>
        <v>109.53660813503893</v>
      </c>
      <c r="AH107" s="214">
        <v>153.30000000000001</v>
      </c>
      <c r="AI107" s="72"/>
      <c r="AJ107" s="72"/>
      <c r="AK107" s="72"/>
      <c r="AL107" s="72"/>
      <c r="AM107" s="72"/>
      <c r="AN107" s="72"/>
      <c r="AO107" s="72"/>
      <c r="AP107" s="72"/>
    </row>
    <row r="108" spans="1:42" x14ac:dyDescent="0.55000000000000004">
      <c r="A108">
        <v>1989</v>
      </c>
      <c r="B108" s="209">
        <v>55.576000000000001</v>
      </c>
      <c r="C108" s="209">
        <v>35.462000000000003</v>
      </c>
      <c r="D108" s="209">
        <v>104.669</v>
      </c>
      <c r="E108" s="209">
        <v>97.641999999999996</v>
      </c>
      <c r="F108" s="209">
        <v>142.696</v>
      </c>
      <c r="G108" s="209">
        <v>107.378</v>
      </c>
      <c r="H108" s="209">
        <v>150.107</v>
      </c>
      <c r="I108" s="209">
        <v>153.535</v>
      </c>
      <c r="J108" s="209">
        <v>112.84399999999999</v>
      </c>
      <c r="K108" s="209">
        <v>184.816</v>
      </c>
      <c r="L108" s="209">
        <v>59.530999999999999</v>
      </c>
      <c r="M108" s="196">
        <f t="shared" si="17"/>
        <v>102.82565331591027</v>
      </c>
      <c r="N108" s="196">
        <f t="shared" si="18"/>
        <v>93.026523324382623</v>
      </c>
      <c r="O108" s="210">
        <v>97.278999999999996</v>
      </c>
      <c r="P108" s="211">
        <v>119.226</v>
      </c>
      <c r="Q108" s="211">
        <v>112.997</v>
      </c>
      <c r="R108" s="211">
        <v>171.72900000000001</v>
      </c>
      <c r="S108" s="211">
        <v>154.018</v>
      </c>
      <c r="T108" s="211">
        <v>97.260999999999996</v>
      </c>
      <c r="U108" s="211">
        <v>138.059</v>
      </c>
      <c r="V108" s="212">
        <f t="shared" si="19"/>
        <v>129.33424024076646</v>
      </c>
      <c r="W108" s="212">
        <f t="shared" si="20"/>
        <v>127.15754948802955</v>
      </c>
      <c r="X108" s="213">
        <v>179.327</v>
      </c>
      <c r="Y108" s="168">
        <v>170.32400000000001</v>
      </c>
      <c r="Z108" s="168">
        <v>68.813999999999993</v>
      </c>
      <c r="AA108" s="168">
        <v>78.14</v>
      </c>
      <c r="AB108" s="168">
        <v>80.811999999999998</v>
      </c>
      <c r="AC108" s="168">
        <v>238.27600000000001</v>
      </c>
      <c r="AD108" s="168">
        <f t="shared" si="21"/>
        <v>151.52957260458766</v>
      </c>
      <c r="AE108" s="168">
        <f t="shared" si="22"/>
        <v>140.34092341884011</v>
      </c>
      <c r="AF108" s="99">
        <f t="shared" si="23"/>
        <v>118.70528659285576</v>
      </c>
      <c r="AG108" s="99">
        <f t="shared" si="24"/>
        <v>108.97167090973038</v>
      </c>
      <c r="AH108" s="214">
        <v>152.92500000000001</v>
      </c>
      <c r="AI108" s="72"/>
      <c r="AJ108" s="72"/>
      <c r="AK108" s="72"/>
      <c r="AL108" s="72"/>
      <c r="AM108" s="72"/>
      <c r="AN108" s="72"/>
      <c r="AO108" s="72"/>
      <c r="AP108" s="72"/>
    </row>
    <row r="109" spans="1:42" x14ac:dyDescent="0.55000000000000004">
      <c r="A109">
        <v>1990</v>
      </c>
      <c r="B109" s="209">
        <v>45.912999999999997</v>
      </c>
      <c r="C109" s="209">
        <v>36.197000000000003</v>
      </c>
      <c r="D109" s="209">
        <v>118.014</v>
      </c>
      <c r="E109" s="209">
        <v>88.403000000000006</v>
      </c>
      <c r="F109" s="209">
        <v>110.767</v>
      </c>
      <c r="G109" s="209">
        <v>105.259</v>
      </c>
      <c r="H109" s="209">
        <v>147.29</v>
      </c>
      <c r="I109" s="209">
        <v>153.27600000000001</v>
      </c>
      <c r="J109" s="209">
        <v>129.16</v>
      </c>
      <c r="K109" s="209">
        <v>182.821</v>
      </c>
      <c r="L109" s="209">
        <v>49.234999999999999</v>
      </c>
      <c r="M109" s="196">
        <f t="shared" si="17"/>
        <v>94.254777077049596</v>
      </c>
      <c r="N109" s="196">
        <f t="shared" si="18"/>
        <v>83.690806398013052</v>
      </c>
      <c r="O109" s="210">
        <v>105.69199999999999</v>
      </c>
      <c r="P109" s="211">
        <v>130.404</v>
      </c>
      <c r="Q109" s="211">
        <v>92.006</v>
      </c>
      <c r="R109" s="211">
        <v>175.94900000000001</v>
      </c>
      <c r="S109" s="211">
        <v>164.94</v>
      </c>
      <c r="T109" s="211">
        <v>88.855999999999995</v>
      </c>
      <c r="U109" s="211">
        <v>160.702</v>
      </c>
      <c r="V109" s="212">
        <f t="shared" si="19"/>
        <v>139.30840481714336</v>
      </c>
      <c r="W109" s="212">
        <f t="shared" si="20"/>
        <v>135.07824247093322</v>
      </c>
      <c r="X109" s="213">
        <v>167.56</v>
      </c>
      <c r="Y109" s="168">
        <v>143.08699999999999</v>
      </c>
      <c r="Z109" s="168">
        <v>49.067999999999998</v>
      </c>
      <c r="AA109" s="168">
        <v>69.448999999999998</v>
      </c>
      <c r="AB109" s="168">
        <v>97.382999999999996</v>
      </c>
      <c r="AC109" s="168">
        <v>217.30699999999999</v>
      </c>
      <c r="AD109" s="168">
        <f t="shared" si="21"/>
        <v>135.88017552891557</v>
      </c>
      <c r="AE109" s="168">
        <f t="shared" si="22"/>
        <v>124.45378695954133</v>
      </c>
      <c r="AF109" s="99">
        <f t="shared" si="23"/>
        <v>113.91868474678724</v>
      </c>
      <c r="AG109" s="99">
        <f t="shared" si="24"/>
        <v>102.30654956356611</v>
      </c>
      <c r="AH109" s="214">
        <v>166.64699999999999</v>
      </c>
      <c r="AI109" s="72"/>
      <c r="AJ109" s="72"/>
      <c r="AK109" s="72"/>
      <c r="AL109" s="72"/>
      <c r="AM109" s="72"/>
      <c r="AN109" s="72"/>
      <c r="AO109" s="72"/>
      <c r="AP109" s="72"/>
    </row>
    <row r="110" spans="1:42" x14ac:dyDescent="0.55000000000000004">
      <c r="A110">
        <v>1991</v>
      </c>
      <c r="B110" s="209">
        <v>43.613</v>
      </c>
      <c r="C110" s="209">
        <v>34.151000000000003</v>
      </c>
      <c r="D110" s="209">
        <v>96.018000000000001</v>
      </c>
      <c r="E110" s="209">
        <v>95.721999999999994</v>
      </c>
      <c r="F110" s="209">
        <v>101.377</v>
      </c>
      <c r="G110" s="209">
        <v>103.43</v>
      </c>
      <c r="H110" s="209">
        <v>105.157</v>
      </c>
      <c r="I110" s="209">
        <v>159.298</v>
      </c>
      <c r="J110" s="209">
        <v>113.33799999999999</v>
      </c>
      <c r="K110" s="209">
        <v>189.108</v>
      </c>
      <c r="L110" s="209">
        <v>57.594000000000001</v>
      </c>
      <c r="M110" s="196">
        <f t="shared" si="17"/>
        <v>87.945520135365243</v>
      </c>
      <c r="N110" s="196">
        <f t="shared" si="18"/>
        <v>79.734630763822963</v>
      </c>
      <c r="O110" s="210">
        <v>97.441000000000003</v>
      </c>
      <c r="P110" s="211">
        <v>121.471</v>
      </c>
      <c r="Q110" s="211">
        <v>70.394999999999996</v>
      </c>
      <c r="R110" s="211">
        <v>151.56899999999999</v>
      </c>
      <c r="S110" s="211">
        <v>170.185</v>
      </c>
      <c r="T110" s="211">
        <v>87.775999999999996</v>
      </c>
      <c r="U110" s="211">
        <v>151.791</v>
      </c>
      <c r="V110" s="212">
        <f t="shared" si="19"/>
        <v>130.24835956240184</v>
      </c>
      <c r="W110" s="212">
        <f t="shared" si="20"/>
        <v>125.23663313787574</v>
      </c>
      <c r="X110" s="213">
        <v>147.244</v>
      </c>
      <c r="Y110" s="168">
        <v>113.684</v>
      </c>
      <c r="Z110" s="168">
        <v>45.113999999999997</v>
      </c>
      <c r="AA110" s="168">
        <v>57.417000000000002</v>
      </c>
      <c r="AB110" s="168">
        <v>67.003</v>
      </c>
      <c r="AC110" s="168">
        <v>160.43100000000001</v>
      </c>
      <c r="AD110" s="168">
        <f t="shared" si="21"/>
        <v>111.75260786159794</v>
      </c>
      <c r="AE110" s="168">
        <f t="shared" si="22"/>
        <v>102.72412975588961</v>
      </c>
      <c r="AF110" s="99">
        <f t="shared" si="23"/>
        <v>103.6895540747886</v>
      </c>
      <c r="AG110" s="99">
        <f t="shared" si="24"/>
        <v>94.311896742015776</v>
      </c>
      <c r="AH110" s="214">
        <v>165.55799999999999</v>
      </c>
      <c r="AI110" s="72"/>
      <c r="AJ110" s="72"/>
      <c r="AK110" s="72"/>
      <c r="AL110" s="72"/>
      <c r="AM110" s="72"/>
      <c r="AN110" s="72"/>
      <c r="AO110" s="72"/>
      <c r="AP110" s="72"/>
    </row>
    <row r="111" spans="1:42" x14ac:dyDescent="0.55000000000000004">
      <c r="A111">
        <v>1992</v>
      </c>
      <c r="B111" s="209">
        <v>32.869</v>
      </c>
      <c r="C111" s="209">
        <v>31.422000000000001</v>
      </c>
      <c r="D111" s="209">
        <v>92.015000000000001</v>
      </c>
      <c r="E111" s="209">
        <v>87.543000000000006</v>
      </c>
      <c r="F111" s="209">
        <v>125.547</v>
      </c>
      <c r="G111" s="209">
        <v>100.396</v>
      </c>
      <c r="H111" s="209">
        <v>106.25700000000001</v>
      </c>
      <c r="I111" s="209">
        <v>146.77500000000001</v>
      </c>
      <c r="J111" s="209">
        <v>128.90700000000001</v>
      </c>
      <c r="K111" s="209">
        <v>159.905</v>
      </c>
      <c r="L111" s="209">
        <v>66.852999999999994</v>
      </c>
      <c r="M111" s="196">
        <f t="shared" si="17"/>
        <v>88.58043539088105</v>
      </c>
      <c r="N111" s="196">
        <f t="shared" si="18"/>
        <v>78.178760861620432</v>
      </c>
      <c r="O111" s="210">
        <v>74.257999999999996</v>
      </c>
      <c r="P111" s="211">
        <v>102.068</v>
      </c>
      <c r="Q111" s="211">
        <v>72.981999999999999</v>
      </c>
      <c r="R111" s="211">
        <v>144.72999999999999</v>
      </c>
      <c r="S111" s="211">
        <v>167.24199999999999</v>
      </c>
      <c r="T111" s="211">
        <v>88.795000000000002</v>
      </c>
      <c r="U111" s="211">
        <v>144.666</v>
      </c>
      <c r="V111" s="212">
        <f t="shared" si="19"/>
        <v>122.7669891324701</v>
      </c>
      <c r="W111" s="212">
        <f t="shared" si="20"/>
        <v>117.18674410059099</v>
      </c>
      <c r="X111" s="213">
        <v>143.614</v>
      </c>
      <c r="Y111" s="168">
        <v>109.502</v>
      </c>
      <c r="Z111" s="168">
        <v>49.194000000000003</v>
      </c>
      <c r="AA111" s="168">
        <v>55.92</v>
      </c>
      <c r="AB111" s="168">
        <v>64.962000000000003</v>
      </c>
      <c r="AC111" s="168">
        <v>178.09700000000001</v>
      </c>
      <c r="AD111" s="168">
        <f t="shared" si="21"/>
        <v>111.15134996321773</v>
      </c>
      <c r="AE111" s="168">
        <f t="shared" si="22"/>
        <v>102.34433733925729</v>
      </c>
      <c r="AF111" s="99">
        <f t="shared" si="23"/>
        <v>101.89680080246919</v>
      </c>
      <c r="AG111" s="99">
        <f t="shared" si="24"/>
        <v>91.564080565358779</v>
      </c>
      <c r="AH111" s="214">
        <v>171.84100000000001</v>
      </c>
      <c r="AI111" s="72"/>
      <c r="AJ111" s="72"/>
      <c r="AK111" s="72"/>
      <c r="AL111" s="72"/>
      <c r="AM111" s="72"/>
      <c r="AN111" s="72"/>
      <c r="AO111" s="72"/>
      <c r="AP111" s="72"/>
    </row>
    <row r="112" spans="1:42" x14ac:dyDescent="0.55000000000000004">
      <c r="A112">
        <v>1993</v>
      </c>
      <c r="B112" s="209">
        <v>36.322000000000003</v>
      </c>
      <c r="C112" s="209">
        <v>31.916</v>
      </c>
      <c r="D112" s="209">
        <v>92.623999999999995</v>
      </c>
      <c r="E112" s="209">
        <v>76.834999999999994</v>
      </c>
      <c r="F112" s="209">
        <v>136.63999999999999</v>
      </c>
      <c r="G112" s="209">
        <v>98.316000000000003</v>
      </c>
      <c r="H112" s="209">
        <v>117.17</v>
      </c>
      <c r="I112" s="209">
        <v>156.535</v>
      </c>
      <c r="J112" s="209">
        <v>141.345</v>
      </c>
      <c r="K112" s="209">
        <v>149.74199999999999</v>
      </c>
      <c r="L112" s="209">
        <v>64.177999999999997</v>
      </c>
      <c r="M112" s="196">
        <f t="shared" si="17"/>
        <v>92.048540939709611</v>
      </c>
      <c r="N112" s="196">
        <f t="shared" si="18"/>
        <v>81.015758526211968</v>
      </c>
      <c r="O112" s="210">
        <v>74.391000000000005</v>
      </c>
      <c r="P112" s="211">
        <v>87.296999999999997</v>
      </c>
      <c r="Q112" s="211">
        <v>68.39</v>
      </c>
      <c r="R112" s="211">
        <v>152.67599999999999</v>
      </c>
      <c r="S112" s="211">
        <v>131.05699999999999</v>
      </c>
      <c r="T112" s="211">
        <v>86.495999999999995</v>
      </c>
      <c r="U112" s="211">
        <v>137.59700000000001</v>
      </c>
      <c r="V112" s="212">
        <f t="shared" si="19"/>
        <v>115.68216526581466</v>
      </c>
      <c r="W112" s="212">
        <f t="shared" si="20"/>
        <v>111.07146663460519</v>
      </c>
      <c r="X112" s="213">
        <v>120.44199999999999</v>
      </c>
      <c r="Y112" s="168">
        <v>99.44</v>
      </c>
      <c r="Z112" s="168">
        <v>41.615000000000002</v>
      </c>
      <c r="AA112" s="168">
        <v>61.067999999999998</v>
      </c>
      <c r="AB112" s="168">
        <v>48.798999999999999</v>
      </c>
      <c r="AC112" s="168">
        <v>138.16900000000001</v>
      </c>
      <c r="AD112" s="168">
        <f t="shared" si="21"/>
        <v>95.373147918616553</v>
      </c>
      <c r="AE112" s="168">
        <f t="shared" si="22"/>
        <v>88.80308964979217</v>
      </c>
      <c r="AF112" s="99">
        <f t="shared" si="23"/>
        <v>99.068666798655627</v>
      </c>
      <c r="AG112" s="99">
        <f t="shared" si="24"/>
        <v>89.729925196735508</v>
      </c>
      <c r="AH112" s="214">
        <v>170.12299999999999</v>
      </c>
      <c r="AI112" s="72"/>
      <c r="AJ112" s="72"/>
      <c r="AK112" s="72"/>
      <c r="AL112" s="72"/>
      <c r="AM112" s="72"/>
      <c r="AN112" s="72"/>
      <c r="AO112" s="72"/>
      <c r="AP112" s="72"/>
    </row>
    <row r="113" spans="1:42" x14ac:dyDescent="0.55000000000000004">
      <c r="A113">
        <v>1994</v>
      </c>
      <c r="B113" s="209">
        <v>77.003</v>
      </c>
      <c r="C113" s="209">
        <v>39.892000000000003</v>
      </c>
      <c r="D113" s="209">
        <v>85.588999999999999</v>
      </c>
      <c r="E113" s="209">
        <v>87.337999999999994</v>
      </c>
      <c r="F113" s="209">
        <v>140.82400000000001</v>
      </c>
      <c r="G113" s="209">
        <v>103.574</v>
      </c>
      <c r="H113" s="209">
        <v>142.137</v>
      </c>
      <c r="I113" s="209">
        <v>123.691</v>
      </c>
      <c r="J113" s="209">
        <v>144.649</v>
      </c>
      <c r="K113" s="209">
        <v>148.54499999999999</v>
      </c>
      <c r="L113" s="209">
        <v>89.775999999999996</v>
      </c>
      <c r="M113" s="196">
        <f t="shared" si="17"/>
        <v>105.85878873751007</v>
      </c>
      <c r="N113" s="196">
        <f t="shared" si="18"/>
        <v>101.14864424434292</v>
      </c>
      <c r="O113" s="210">
        <v>102.42700000000001</v>
      </c>
      <c r="P113" s="211">
        <v>95.262</v>
      </c>
      <c r="Q113" s="211">
        <v>94.847999999999999</v>
      </c>
      <c r="R113" s="211">
        <v>149.90299999999999</v>
      </c>
      <c r="S113" s="211">
        <v>128.447</v>
      </c>
      <c r="T113" s="211">
        <v>114.57599999999999</v>
      </c>
      <c r="U113" s="211">
        <v>154.51</v>
      </c>
      <c r="V113" s="212">
        <f t="shared" si="19"/>
        <v>132.63869881690221</v>
      </c>
      <c r="W113" s="212">
        <f t="shared" si="20"/>
        <v>130.35102951868424</v>
      </c>
      <c r="X113" s="213">
        <v>145.268</v>
      </c>
      <c r="Y113" s="168">
        <v>128.92500000000001</v>
      </c>
      <c r="Z113" s="168">
        <v>44.055999999999997</v>
      </c>
      <c r="AA113" s="168">
        <v>75.073999999999998</v>
      </c>
      <c r="AB113" s="168">
        <v>65.778000000000006</v>
      </c>
      <c r="AC113" s="168">
        <v>143.29599999999999</v>
      </c>
      <c r="AD113" s="168">
        <f t="shared" si="21"/>
        <v>115.39034784745286</v>
      </c>
      <c r="AE113" s="168">
        <f t="shared" si="22"/>
        <v>107.21000713861643</v>
      </c>
      <c r="AF113" s="99">
        <f t="shared" si="23"/>
        <v>114.83954180067455</v>
      </c>
      <c r="AG113" s="99">
        <f t="shared" si="24"/>
        <v>109.50174972275639</v>
      </c>
      <c r="AH113" s="214">
        <v>170.12299999999999</v>
      </c>
      <c r="AI113" s="72"/>
      <c r="AJ113" s="72"/>
      <c r="AK113" s="72"/>
      <c r="AL113" s="72"/>
      <c r="AM113" s="72"/>
      <c r="AN113" s="72"/>
      <c r="AO113" s="72"/>
      <c r="AP113" s="72"/>
    </row>
    <row r="114" spans="1:42" x14ac:dyDescent="0.55000000000000004">
      <c r="A114">
        <v>1995</v>
      </c>
      <c r="B114" s="209">
        <v>77.575999999999993</v>
      </c>
      <c r="C114" s="209">
        <v>40.932000000000002</v>
      </c>
      <c r="D114" s="209">
        <v>85.385999999999996</v>
      </c>
      <c r="E114" s="209">
        <v>104.714</v>
      </c>
      <c r="F114" s="209">
        <v>146.90899999999999</v>
      </c>
      <c r="G114" s="209">
        <v>118.925</v>
      </c>
      <c r="H114" s="209">
        <v>155.87200000000001</v>
      </c>
      <c r="I114" s="209">
        <v>114.03700000000001</v>
      </c>
      <c r="J114" s="209">
        <v>127.425</v>
      </c>
      <c r="K114" s="209">
        <v>150.441</v>
      </c>
      <c r="L114" s="209">
        <v>106.694</v>
      </c>
      <c r="M114" s="196">
        <f t="shared" si="17"/>
        <v>112.98327337717971</v>
      </c>
      <c r="N114" s="196">
        <f t="shared" si="18"/>
        <v>107.90845836078471</v>
      </c>
      <c r="O114" s="210">
        <v>123.64100000000001</v>
      </c>
      <c r="P114" s="211">
        <v>117.54600000000001</v>
      </c>
      <c r="Q114" s="211">
        <v>106.33799999999999</v>
      </c>
      <c r="R114" s="211">
        <v>168.14599999999999</v>
      </c>
      <c r="S114" s="211">
        <v>128.53299999999999</v>
      </c>
      <c r="T114" s="211">
        <v>157.99299999999999</v>
      </c>
      <c r="U114" s="211">
        <v>179.435</v>
      </c>
      <c r="V114" s="212">
        <f t="shared" si="19"/>
        <v>154.31423195721908</v>
      </c>
      <c r="W114" s="212">
        <f t="shared" si="20"/>
        <v>151.67241240519729</v>
      </c>
      <c r="X114" s="213">
        <v>184.81700000000001</v>
      </c>
      <c r="Y114" s="168">
        <v>157.63499999999999</v>
      </c>
      <c r="Z114" s="168">
        <v>50.103000000000002</v>
      </c>
      <c r="AA114" s="168">
        <v>73.760999999999996</v>
      </c>
      <c r="AB114" s="168">
        <v>75.769000000000005</v>
      </c>
      <c r="AC114" s="168">
        <v>148.09299999999999</v>
      </c>
      <c r="AD114" s="168">
        <f t="shared" si="21"/>
        <v>138.5082779265781</v>
      </c>
      <c r="AE114" s="168">
        <f t="shared" si="22"/>
        <v>126.43191791878513</v>
      </c>
      <c r="AF114" s="99">
        <f t="shared" si="23"/>
        <v>128.76874492074336</v>
      </c>
      <c r="AG114" s="99">
        <f t="shared" si="24"/>
        <v>121.76363633253555</v>
      </c>
      <c r="AH114" s="214">
        <v>171.84100000000001</v>
      </c>
      <c r="AI114" s="72"/>
      <c r="AJ114" s="72"/>
      <c r="AK114" s="72"/>
      <c r="AL114" s="72"/>
      <c r="AM114" s="72"/>
      <c r="AN114" s="72"/>
      <c r="AO114" s="72"/>
      <c r="AP114" s="72"/>
    </row>
    <row r="115" spans="1:42" x14ac:dyDescent="0.55000000000000004">
      <c r="A115">
        <v>1996</v>
      </c>
      <c r="B115" s="209">
        <v>62.720999999999997</v>
      </c>
      <c r="C115" s="209">
        <v>41.594999999999999</v>
      </c>
      <c r="D115" s="209">
        <v>95.245000000000005</v>
      </c>
      <c r="E115" s="209">
        <v>110.61199999999999</v>
      </c>
      <c r="F115" s="209">
        <v>163.70400000000001</v>
      </c>
      <c r="G115" s="209">
        <v>159.68</v>
      </c>
      <c r="H115" s="209">
        <v>140.327</v>
      </c>
      <c r="I115" s="209">
        <v>106.744</v>
      </c>
      <c r="J115" s="209">
        <v>160.17699999999999</v>
      </c>
      <c r="K115" s="209">
        <v>158.71899999999999</v>
      </c>
      <c r="L115" s="209">
        <v>90.2</v>
      </c>
      <c r="M115" s="196">
        <f t="shared" ref="M115:M143" si="25">B$18*B115/AVERAGE(B$96:B$98)+C$18*C115/AVERAGE(C$96:C$98)+D$18*D115/AVERAGE(D$96:D$98)+E$18*E115/AVERAGE(E$96:E$98)+F$18*F115/AVERAGE(F$96:F$98)+G$18*G115/AVERAGE(G$96:G$98)+H$18*H115/AVERAGE(H$96:H$98)+I$18*I115/AVERAGE(I$96:I$98)+J$18*J115/AVERAGE(J$96:J$98)+K$18*K115/AVERAGE(K$96:K$98)+L$18*L115/AVERAGE(L$96:L$98)</f>
        <v>113.79732369186436</v>
      </c>
      <c r="N115" s="196">
        <f t="shared" ref="N115:N143" si="26">100*((B115/AVERAGE(B$96:B$98))^(B$18/100))*((C115/AVERAGE(C$96:C$98))^(C$18/100))*((D115/AVERAGE(D$96:D$98))^(D$18/100))*((E115/AVERAGE(E$96:E$98))^(E$18/100))*((F115/AVERAGE(F$96:F$98))^(F$18/100))*((G115/AVERAGE(G$96:G$98))^(G$18/100))*((H115/AVERAGE(H$96:H$98))^(H$18/100))*((I115/AVERAGE(I$96:I$98))^(I$18/100))*((J115/AVERAGE(J$96:J$98))^(J$18/100))*((K115/AVERAGE(K$96:K$98))^(K$18/100))*((L115/AVERAGE(L$96:L$98))^(L$18/100))</f>
        <v>105.63730326902039</v>
      </c>
      <c r="O115" s="210">
        <v>103.04300000000001</v>
      </c>
      <c r="P115" s="211">
        <v>146.131</v>
      </c>
      <c r="Q115" s="211">
        <v>91.736999999999995</v>
      </c>
      <c r="R115" s="211">
        <v>166.58600000000001</v>
      </c>
      <c r="S115" s="211">
        <v>148.56299999999999</v>
      </c>
      <c r="T115" s="211">
        <v>139.93799999999999</v>
      </c>
      <c r="U115" s="211">
        <v>170.72499999999999</v>
      </c>
      <c r="V115" s="212">
        <f t="shared" ref="V115:V143" si="27">+O$18*O115/AVERAGE(O$96:O$98)+P$18*P115/AVERAGE(P$96:P$98)+Q$18*Q115/AVERAGE(Q$96:Q$98)+R$18*R115/AVERAGE(R$96:R$98)+S$18*S115/AVERAGE(S$96:S$98)+T$18*T115/AVERAGE(T$96:T$98)+U$18*U115/AVERAGE(U$96:U$98)</f>
        <v>146.12114444236661</v>
      </c>
      <c r="W115" s="212">
        <f t="shared" ref="W115:W143" si="28">100*((O115/AVERAGE(O$96:O$98))^(O$18/100))*((P115/AVERAGE(P$96:P$98))^(P$18/100))*((Q115/AVERAGE(Q$96:Q$98))^(Q$18/100))*((R115/AVERAGE(R$96:R$98))^(R$18/100))*((S115/AVERAGE(S$96:S$98))^(S$18/100))*((T115/AVERAGE(T$96:T$98))^(T$18/100))*((U115/AVERAGE(U$96:U$98))^(U$18/100))</f>
        <v>142.60251849034177</v>
      </c>
      <c r="X115" s="213">
        <v>144.47800000000001</v>
      </c>
      <c r="Y115" s="168">
        <v>131.446</v>
      </c>
      <c r="Z115" s="168">
        <v>49.71</v>
      </c>
      <c r="AA115" s="168">
        <v>73.641999999999996</v>
      </c>
      <c r="AB115" s="168">
        <v>92.975999999999999</v>
      </c>
      <c r="AC115" s="168">
        <v>147.23099999999999</v>
      </c>
      <c r="AD115" s="168">
        <f t="shared" ref="AD115:AD143" si="29">X$18*X115/AVERAGE(X$96:X$98)+Y$18*Y115/AVERAGE(Y$96:Y$98)+Z$18*Z115/AVERAGE(Z$96:Z$98)+AA$18*AA115/AVERAGE(AA$96:AA$98)+AB$18*AB115/AVERAGE(AB$96:AB$98)+AC$18*AC115/AVERAGE(AC$96:AC$98)</f>
        <v>118.75291824893846</v>
      </c>
      <c r="AE115" s="168">
        <f t="shared" ref="AE115:AE143" si="30">100*((X115/AVERAGE(X$96:X$98))^(X$18/100))*((Y115/AVERAGE(Y$96:Y$98))^(Y$18/100))*((Z115/AVERAGE(Z$96:Z$98))^(Z$18/100))*((AA115/AVERAGE(AA$96:AA$98))^(AA$18/100))*((AB115/AVERAGE(AB$96:AB$98))^(AB$18/100))*((AC115/AVERAGE(AC$96:AC$98))^(AC$18/100))</f>
        <v>112.09240770764957</v>
      </c>
      <c r="AF115" s="99">
        <f t="shared" ref="AF115:AF143" si="31">B$17*B115/AVERAGE(B$96:B$98)+C$17*C115/AVERAGE(C$96:C$98)+D$17*D115/AVERAGE(D$96:D$98)+E$17*E115/AVERAGE(E$96:E$98)+F$17*F115/AVERAGE(F$96:F$98)+G$17*G115/AVERAGE(G$96:G$98)+H$17*H115/AVERAGE(H$96:H$98)+I$17*I115/AVERAGE(I$96:I$98)+J$17*J115/AVERAGE(J$96:J$98)+K$17*K115/AVERAGE(K$96:K$98)+L$17*L115/AVERAGE(L$96:L$98)+O$17*O115/AVERAGE(O$96:O$98)+P$17*P115/AVERAGE(P$96:P$98)+Q$17*Q115/AVERAGE(Q$96:Q$98)+R$17*R115/AVERAGE(R$96:R$98)+S$17*S115/AVERAGE(S$96:S$98)+T$17*T115/AVERAGE(T$96:T$98)+U$17*U115/AVERAGE(U$96:U$98)+X$17*X115/AVERAGE(X$96:X$98)+Y$17*Y115/AVERAGE(Y$96:Y$98)+Z$17*Z115/AVERAGE(Z$96:Z$98)+AA$17*AA115/AVERAGE(AA$96:AA$98)+AB$17*AB115/AVERAGE(AB$96:AB$98)+AC$17*AC115/AVERAGE(AC$96:AC$98)</f>
        <v>123.47149876716017</v>
      </c>
      <c r="AG115" s="99">
        <f t="shared" ref="AG115:AG143" si="32">100*((B115/AVERAGE(B$96:B$98))^(B$17/100))*((C115/AVERAGE(C$96:C$98))^(C$17/100))*((D115/AVERAGE(D$96:D$98))^(D$17/100))*((E115/AVERAGE(E$96:E$98))^(E$17/100))*((F115/AVERAGE(F$96:F$98))^(F$17/100))*((G115/AVERAGE(G$96:G$98))^(G$17/100))*((H115/AVERAGE(H$96:H$98))^(H$17/100))*((I115/AVERAGE(I$96:I$98))^(I$17/100))*((J115/AVERAGE(J$96:J$98))^(J$17/100))*((K115/AVERAGE(K$96:K$98))^(K$17/100))*((L115/AVERAGE(L$96:L$98))^(L$17/100))*((O115/AVERAGE(O$96:O$98))^(O$17/100))*((P115/AVERAGE(P$96:P$98))^(P$17/100))*((Q115/AVERAGE(Q$96:Q$98))^(Q$17/100))*((R115/AVERAGE(R$96:R$98))^(R$17/100))*((S115/AVERAGE(S$96:S$98))^(S$17/100))*((T115/AVERAGE(T$96:T$98))^(T$17/100))*((U115/AVERAGE(U$96:U$98))^(U$17/100))*((X115/AVERAGE(X$96:X$98))^(X$17/100))*((Y115/AVERAGE(Y$96:Y$98))^(Y$17/100))*((Z115/AVERAGE(Z$96:Z$98))^(Z$17/100))*((AA115/AVERAGE(AA$96:AA$98))^(AA$17/100))*((AB115/AVERAGE(AB$96:AB$98))^(AB$17/100))*((AC115/AVERAGE(AC$96:AC$98))^(AC$17/100))</f>
        <v>115.83683389074029</v>
      </c>
      <c r="AH115" s="214">
        <v>168.07499999999999</v>
      </c>
      <c r="AI115" s="72"/>
      <c r="AJ115" s="72"/>
      <c r="AK115" s="72"/>
      <c r="AL115" s="72"/>
      <c r="AM115" s="72"/>
      <c r="AN115" s="72"/>
      <c r="AO115" s="72"/>
      <c r="AP115" s="72"/>
    </row>
    <row r="116" spans="1:42" x14ac:dyDescent="0.55000000000000004">
      <c r="A116">
        <v>1997</v>
      </c>
      <c r="B116" s="209">
        <v>97.03</v>
      </c>
      <c r="C116" s="209">
        <v>46.256</v>
      </c>
      <c r="D116" s="209">
        <v>118.164</v>
      </c>
      <c r="E116" s="209">
        <v>99.061000000000007</v>
      </c>
      <c r="F116" s="209">
        <v>128.63999999999999</v>
      </c>
      <c r="G116" s="209">
        <v>112.76300000000001</v>
      </c>
      <c r="H116" s="209">
        <v>133.40700000000001</v>
      </c>
      <c r="I116" s="209">
        <v>110.961</v>
      </c>
      <c r="J116" s="209">
        <v>164.98099999999999</v>
      </c>
      <c r="K116" s="209">
        <v>174.761</v>
      </c>
      <c r="L116" s="209">
        <v>92.741</v>
      </c>
      <c r="M116" s="196">
        <f t="shared" si="25"/>
        <v>109.72044018174003</v>
      </c>
      <c r="N116" s="196">
        <f t="shared" si="26"/>
        <v>106.89167799799301</v>
      </c>
      <c r="O116" s="210">
        <v>101.55200000000001</v>
      </c>
      <c r="P116" s="211">
        <v>97.271000000000001</v>
      </c>
      <c r="Q116" s="211">
        <v>94.712999999999994</v>
      </c>
      <c r="R116" s="211">
        <v>168.363</v>
      </c>
      <c r="S116" s="211">
        <v>171.71600000000001</v>
      </c>
      <c r="T116" s="211">
        <v>105.91800000000001</v>
      </c>
      <c r="U116" s="211">
        <v>165.33199999999999</v>
      </c>
      <c r="V116" s="212">
        <f t="shared" si="27"/>
        <v>142.55903281618555</v>
      </c>
      <c r="W116" s="212">
        <f t="shared" si="28"/>
        <v>138.57872732537243</v>
      </c>
      <c r="X116" s="213">
        <v>143.339</v>
      </c>
      <c r="Y116" s="168">
        <v>139.62299999999999</v>
      </c>
      <c r="Z116" s="168">
        <v>45.530999999999999</v>
      </c>
      <c r="AA116" s="168">
        <v>69.504999999999995</v>
      </c>
      <c r="AB116" s="168">
        <v>74.948999999999998</v>
      </c>
      <c r="AC116" s="168">
        <v>189.03</v>
      </c>
      <c r="AD116" s="168">
        <f t="shared" si="29"/>
        <v>122.24724644709501</v>
      </c>
      <c r="AE116" s="168">
        <f t="shared" si="30"/>
        <v>112.6559274014334</v>
      </c>
      <c r="AF116" s="99">
        <f t="shared" si="31"/>
        <v>120.8823088935424</v>
      </c>
      <c r="AG116" s="99">
        <f t="shared" si="32"/>
        <v>115.79047329887558</v>
      </c>
      <c r="AH116" s="214">
        <v>168.63399999999999</v>
      </c>
      <c r="AI116" s="72"/>
      <c r="AJ116" s="72"/>
      <c r="AK116" s="72"/>
      <c r="AL116" s="72"/>
      <c r="AM116" s="72"/>
      <c r="AN116" s="72"/>
      <c r="AO116" s="72"/>
      <c r="AP116" s="72"/>
    </row>
    <row r="117" spans="1:42" x14ac:dyDescent="0.55000000000000004">
      <c r="A117">
        <v>1998</v>
      </c>
      <c r="B117" s="209">
        <v>69.405000000000001</v>
      </c>
      <c r="C117" s="209">
        <v>47.904000000000003</v>
      </c>
      <c r="D117" s="209">
        <v>117.36</v>
      </c>
      <c r="E117" s="209">
        <v>99.281000000000006</v>
      </c>
      <c r="F117" s="209">
        <v>115.533</v>
      </c>
      <c r="G117" s="209">
        <v>98.215999999999994</v>
      </c>
      <c r="H117" s="209">
        <v>104.726</v>
      </c>
      <c r="I117" s="209">
        <v>103.218</v>
      </c>
      <c r="J117" s="209">
        <v>133.715</v>
      </c>
      <c r="K117" s="209">
        <v>165.45</v>
      </c>
      <c r="L117" s="209">
        <v>114.01300000000001</v>
      </c>
      <c r="M117" s="196">
        <f t="shared" si="25"/>
        <v>98.909262455701764</v>
      </c>
      <c r="N117" s="196">
        <f t="shared" si="26"/>
        <v>96.139481192775975</v>
      </c>
      <c r="O117" s="210">
        <v>83.944999999999993</v>
      </c>
      <c r="P117" s="211">
        <v>82.406999999999996</v>
      </c>
      <c r="Q117" s="211">
        <v>71.953000000000003</v>
      </c>
      <c r="R117" s="211">
        <v>146.309</v>
      </c>
      <c r="S117" s="211">
        <v>162.214</v>
      </c>
      <c r="T117" s="211">
        <v>77.942999999999998</v>
      </c>
      <c r="U117" s="211">
        <v>152.31399999999999</v>
      </c>
      <c r="V117" s="212">
        <f t="shared" si="27"/>
        <v>125.90612071141746</v>
      </c>
      <c r="W117" s="212">
        <f t="shared" si="28"/>
        <v>119.9580817053792</v>
      </c>
      <c r="X117" s="213">
        <v>104.13500000000001</v>
      </c>
      <c r="Y117" s="168">
        <v>118.509</v>
      </c>
      <c r="Z117" s="168">
        <v>44.673000000000002</v>
      </c>
      <c r="AA117" s="168">
        <v>78.628</v>
      </c>
      <c r="AB117" s="168">
        <v>63.478000000000002</v>
      </c>
      <c r="AC117" s="168">
        <v>147.13999999999999</v>
      </c>
      <c r="AD117" s="168">
        <f t="shared" si="29"/>
        <v>99.365014628568517</v>
      </c>
      <c r="AE117" s="168">
        <f t="shared" si="30"/>
        <v>94.276193288403661</v>
      </c>
      <c r="AF117" s="99">
        <f t="shared" si="31"/>
        <v>106.33353178802672</v>
      </c>
      <c r="AG117" s="99">
        <f t="shared" si="32"/>
        <v>101.75026896249788</v>
      </c>
      <c r="AH117" s="214">
        <v>167.61699999999999</v>
      </c>
      <c r="AI117" s="72"/>
      <c r="AJ117" s="72"/>
      <c r="AK117" s="72"/>
      <c r="AL117" s="72"/>
      <c r="AM117" s="72"/>
      <c r="AN117" s="72"/>
      <c r="AO117" s="72"/>
      <c r="AP117" s="72"/>
    </row>
    <row r="118" spans="1:42" x14ac:dyDescent="0.55000000000000004">
      <c r="A118">
        <v>1999</v>
      </c>
      <c r="B118" s="209">
        <v>53.325000000000003</v>
      </c>
      <c r="C118" s="209">
        <v>32.442</v>
      </c>
      <c r="D118" s="209">
        <v>105.474</v>
      </c>
      <c r="E118" s="209">
        <v>81.078999999999994</v>
      </c>
      <c r="F118" s="209">
        <v>107.28</v>
      </c>
      <c r="G118" s="209">
        <v>86.882000000000005</v>
      </c>
      <c r="H118" s="209">
        <v>73.513000000000005</v>
      </c>
      <c r="I118" s="209">
        <v>109.604</v>
      </c>
      <c r="J118" s="209">
        <v>126.893</v>
      </c>
      <c r="K118" s="209">
        <v>126.142</v>
      </c>
      <c r="L118" s="209">
        <v>74.073999999999998</v>
      </c>
      <c r="M118" s="196">
        <f t="shared" si="25"/>
        <v>80.850673478236786</v>
      </c>
      <c r="N118" s="196">
        <f t="shared" si="26"/>
        <v>77.115439427584988</v>
      </c>
      <c r="O118" s="210">
        <v>68.045000000000002</v>
      </c>
      <c r="P118" s="211">
        <v>88.256</v>
      </c>
      <c r="Q118" s="211">
        <v>59.137</v>
      </c>
      <c r="R118" s="211">
        <v>137.64400000000001</v>
      </c>
      <c r="S118" s="211">
        <v>147.892</v>
      </c>
      <c r="T118" s="211">
        <v>70.433999999999997</v>
      </c>
      <c r="U118" s="211">
        <v>144.42099999999999</v>
      </c>
      <c r="V118" s="212">
        <f t="shared" si="27"/>
        <v>115.64850175165729</v>
      </c>
      <c r="W118" s="212">
        <f t="shared" si="28"/>
        <v>108.42477007475492</v>
      </c>
      <c r="X118" s="213">
        <v>99.022999999999996</v>
      </c>
      <c r="Y118" s="168">
        <v>118.825</v>
      </c>
      <c r="Z118" s="168">
        <v>43.57</v>
      </c>
      <c r="AA118" s="168">
        <v>74.581000000000003</v>
      </c>
      <c r="AB118" s="168">
        <v>60.353000000000002</v>
      </c>
      <c r="AC118" s="168">
        <v>154.59100000000001</v>
      </c>
      <c r="AD118" s="168">
        <f t="shared" si="29"/>
        <v>97.679781830212022</v>
      </c>
      <c r="AE118" s="168">
        <f t="shared" si="30"/>
        <v>92.104515978475334</v>
      </c>
      <c r="AF118" s="99">
        <f t="shared" si="31"/>
        <v>93.311264055258775</v>
      </c>
      <c r="AG118" s="99">
        <f t="shared" si="32"/>
        <v>87.322205262336439</v>
      </c>
      <c r="AH118" s="214">
        <v>165.44499999999999</v>
      </c>
      <c r="AI118" s="72"/>
      <c r="AJ118" s="72"/>
      <c r="AK118" s="72"/>
      <c r="AL118" s="72"/>
      <c r="AM118" s="72"/>
      <c r="AN118" s="72"/>
      <c r="AO118" s="72"/>
      <c r="AP118" s="72"/>
    </row>
    <row r="119" spans="1:42" x14ac:dyDescent="0.55000000000000004">
      <c r="A119">
        <v>2000</v>
      </c>
      <c r="B119" s="209">
        <v>44.69</v>
      </c>
      <c r="C119" s="209">
        <v>25.884</v>
      </c>
      <c r="D119" s="209">
        <v>107.617</v>
      </c>
      <c r="E119" s="209">
        <v>66.058999999999997</v>
      </c>
      <c r="F119" s="209">
        <v>104.35</v>
      </c>
      <c r="G119" s="209">
        <v>85.260999999999996</v>
      </c>
      <c r="H119" s="209">
        <v>95.977999999999994</v>
      </c>
      <c r="I119" s="209">
        <v>115.73399999999999</v>
      </c>
      <c r="J119" s="209">
        <v>127.306</v>
      </c>
      <c r="K119" s="209">
        <v>143.309</v>
      </c>
      <c r="L119" s="209">
        <v>52.71</v>
      </c>
      <c r="M119" s="196">
        <f t="shared" si="25"/>
        <v>78.136531814626949</v>
      </c>
      <c r="N119" s="196">
        <f t="shared" si="26"/>
        <v>71.906718576907735</v>
      </c>
      <c r="O119" s="210">
        <v>75.661000000000001</v>
      </c>
      <c r="P119" s="211">
        <v>88.608999999999995</v>
      </c>
      <c r="Q119" s="211">
        <v>60.100999999999999</v>
      </c>
      <c r="R119" s="211">
        <v>153.048</v>
      </c>
      <c r="S119" s="211">
        <v>144.714</v>
      </c>
      <c r="T119" s="211">
        <v>72.427000000000007</v>
      </c>
      <c r="U119" s="211">
        <v>132.285</v>
      </c>
      <c r="V119" s="212">
        <f t="shared" si="27"/>
        <v>112.76550245261433</v>
      </c>
      <c r="W119" s="212">
        <f t="shared" si="28"/>
        <v>107.26106819876631</v>
      </c>
      <c r="X119" s="213">
        <v>114.17100000000001</v>
      </c>
      <c r="Y119" s="168">
        <v>135.24199999999999</v>
      </c>
      <c r="Z119" s="168">
        <v>43.829000000000001</v>
      </c>
      <c r="AA119" s="168">
        <v>71.025000000000006</v>
      </c>
      <c r="AB119" s="168">
        <v>54.508000000000003</v>
      </c>
      <c r="AC119" s="168">
        <v>162.03</v>
      </c>
      <c r="AD119" s="168">
        <f t="shared" si="29"/>
        <v>107.33877649561541</v>
      </c>
      <c r="AE119" s="168">
        <f t="shared" si="30"/>
        <v>99.487990855846618</v>
      </c>
      <c r="AF119" s="99">
        <f t="shared" si="31"/>
        <v>92.753611381375464</v>
      </c>
      <c r="AG119" s="99">
        <f t="shared" si="32"/>
        <v>84.938901945118005</v>
      </c>
      <c r="AH119" s="214">
        <v>161.94499999999999</v>
      </c>
      <c r="AI119" s="72"/>
      <c r="AJ119" s="72"/>
      <c r="AK119" s="72"/>
      <c r="AL119" s="72"/>
      <c r="AM119" s="72"/>
      <c r="AN119" s="72"/>
      <c r="AO119" s="72"/>
      <c r="AP119" s="72"/>
    </row>
    <row r="120" spans="1:42" x14ac:dyDescent="0.55000000000000004">
      <c r="A120">
        <v>2001</v>
      </c>
      <c r="B120" s="209">
        <v>31.966000000000001</v>
      </c>
      <c r="C120" s="209">
        <v>30.54</v>
      </c>
      <c r="D120" s="209">
        <v>91.665999999999997</v>
      </c>
      <c r="E120" s="209">
        <v>56.411999999999999</v>
      </c>
      <c r="F120" s="209">
        <v>107.411</v>
      </c>
      <c r="G120" s="209">
        <v>86.326999999999998</v>
      </c>
      <c r="H120" s="209">
        <v>101.355</v>
      </c>
      <c r="I120" s="209">
        <v>127.271</v>
      </c>
      <c r="J120" s="209">
        <v>141.56700000000001</v>
      </c>
      <c r="K120" s="209">
        <v>197.13499999999999</v>
      </c>
      <c r="L120" s="209">
        <v>48.533000000000001</v>
      </c>
      <c r="M120" s="196">
        <f t="shared" si="25"/>
        <v>77.841914009326757</v>
      </c>
      <c r="N120" s="196">
        <f t="shared" si="26"/>
        <v>68.292378386384385</v>
      </c>
      <c r="O120" s="210">
        <v>61.478999999999999</v>
      </c>
      <c r="P120" s="211">
        <v>105.19</v>
      </c>
      <c r="Q120" s="211">
        <v>71.106999999999999</v>
      </c>
      <c r="R120" s="211">
        <v>161.39500000000001</v>
      </c>
      <c r="S120" s="211">
        <v>146.05000000000001</v>
      </c>
      <c r="T120" s="211">
        <v>65.052000000000007</v>
      </c>
      <c r="U120" s="211">
        <v>120.005</v>
      </c>
      <c r="V120" s="212">
        <f t="shared" si="27"/>
        <v>106.40931348513872</v>
      </c>
      <c r="W120" s="212">
        <f t="shared" si="28"/>
        <v>100.66907907391546</v>
      </c>
      <c r="X120" s="213">
        <v>99.364000000000004</v>
      </c>
      <c r="Y120" s="168">
        <v>126.03100000000001</v>
      </c>
      <c r="Z120" s="168">
        <v>36.158999999999999</v>
      </c>
      <c r="AA120" s="168">
        <v>62.314999999999998</v>
      </c>
      <c r="AB120" s="168">
        <v>57.176000000000002</v>
      </c>
      <c r="AC120" s="168">
        <v>127.21899999999999</v>
      </c>
      <c r="AD120" s="168">
        <f t="shared" si="29"/>
        <v>95.07759875181452</v>
      </c>
      <c r="AE120" s="168">
        <f t="shared" si="30"/>
        <v>88.169585125480467</v>
      </c>
      <c r="AF120" s="99">
        <f t="shared" si="31"/>
        <v>88.680198550910433</v>
      </c>
      <c r="AG120" s="99">
        <f t="shared" si="32"/>
        <v>79.425364177437018</v>
      </c>
      <c r="AH120" s="214">
        <v>157.179</v>
      </c>
      <c r="AI120" s="72"/>
      <c r="AJ120" s="72"/>
      <c r="AK120" s="72"/>
      <c r="AL120" s="72"/>
      <c r="AM120" s="72"/>
      <c r="AN120" s="72"/>
      <c r="AO120" s="72"/>
      <c r="AP120" s="72"/>
    </row>
    <row r="121" spans="1:42" x14ac:dyDescent="0.55000000000000004">
      <c r="A121">
        <v>2002</v>
      </c>
      <c r="B121" s="209">
        <v>31.582000000000001</v>
      </c>
      <c r="C121" s="209">
        <v>50.802999999999997</v>
      </c>
      <c r="D121" s="209">
        <v>86.381</v>
      </c>
      <c r="E121" s="209">
        <v>62.624000000000002</v>
      </c>
      <c r="F121" s="209">
        <v>124.661</v>
      </c>
      <c r="G121" s="209">
        <v>95.600999999999999</v>
      </c>
      <c r="H121" s="209">
        <v>80.823999999999998</v>
      </c>
      <c r="I121" s="209">
        <v>125.77200000000001</v>
      </c>
      <c r="J121" s="209">
        <v>160.607</v>
      </c>
      <c r="K121" s="209">
        <v>178.65600000000001</v>
      </c>
      <c r="L121" s="209">
        <v>66.301000000000002</v>
      </c>
      <c r="M121" s="196">
        <f t="shared" si="25"/>
        <v>82.463429426427538</v>
      </c>
      <c r="N121" s="196">
        <f t="shared" si="26"/>
        <v>73.805168319034536</v>
      </c>
      <c r="O121" s="210">
        <v>59.222000000000001</v>
      </c>
      <c r="P121" s="211">
        <v>86.481999999999999</v>
      </c>
      <c r="Q121" s="211">
        <v>120.992</v>
      </c>
      <c r="R121" s="211">
        <v>154.048</v>
      </c>
      <c r="S121" s="211">
        <v>133.446</v>
      </c>
      <c r="T121" s="211">
        <v>78.972999999999999</v>
      </c>
      <c r="U121" s="211">
        <v>125.105</v>
      </c>
      <c r="V121" s="212">
        <f t="shared" si="27"/>
        <v>112.58477169290435</v>
      </c>
      <c r="W121" s="212">
        <f t="shared" si="28"/>
        <v>107.98699205342923</v>
      </c>
      <c r="X121" s="213">
        <v>98.18</v>
      </c>
      <c r="Y121" s="168">
        <v>117.849</v>
      </c>
      <c r="Z121" s="168">
        <v>32.741</v>
      </c>
      <c r="AA121" s="168">
        <v>65.710999999999999</v>
      </c>
      <c r="AB121" s="168">
        <v>54.356999999999999</v>
      </c>
      <c r="AC121" s="168">
        <v>111.849</v>
      </c>
      <c r="AD121" s="168">
        <f t="shared" si="29"/>
        <v>90.655295146442953</v>
      </c>
      <c r="AE121" s="168">
        <f t="shared" si="30"/>
        <v>84.23286854683839</v>
      </c>
      <c r="AF121" s="99">
        <f t="shared" si="31"/>
        <v>92.114586621071979</v>
      </c>
      <c r="AG121" s="99">
        <f t="shared" si="32"/>
        <v>83.80317682436619</v>
      </c>
      <c r="AH121" s="214">
        <v>155.21199999999999</v>
      </c>
      <c r="AI121" s="72"/>
      <c r="AJ121" s="72"/>
      <c r="AK121" s="72"/>
      <c r="AL121" s="72"/>
      <c r="AM121" s="72"/>
      <c r="AN121" s="72"/>
      <c r="AO121" s="72"/>
      <c r="AP121" s="72"/>
    </row>
    <row r="122" spans="1:42" x14ac:dyDescent="0.55000000000000004">
      <c r="A122">
        <v>2003</v>
      </c>
      <c r="B122" s="209">
        <v>32.950000000000003</v>
      </c>
      <c r="C122" s="209">
        <v>50.031999999999996</v>
      </c>
      <c r="D122" s="209">
        <v>86.992000000000004</v>
      </c>
      <c r="E122" s="209">
        <v>64.498999999999995</v>
      </c>
      <c r="F122" s="209">
        <v>125.843</v>
      </c>
      <c r="G122" s="209">
        <v>101.476</v>
      </c>
      <c r="H122" s="209">
        <v>83.210999999999999</v>
      </c>
      <c r="I122" s="209">
        <v>118.3</v>
      </c>
      <c r="J122" s="209">
        <v>188.875</v>
      </c>
      <c r="K122" s="209">
        <v>126.676</v>
      </c>
      <c r="L122" s="209">
        <v>75.305999999999997</v>
      </c>
      <c r="M122" s="196">
        <f t="shared" si="25"/>
        <v>84.297190395773498</v>
      </c>
      <c r="N122" s="196">
        <f t="shared" si="26"/>
        <v>76.220175588139327</v>
      </c>
      <c r="O122" s="210">
        <v>81.296000000000006</v>
      </c>
      <c r="P122" s="211">
        <v>77.350999999999999</v>
      </c>
      <c r="Q122" s="211">
        <v>140.958</v>
      </c>
      <c r="R122" s="211">
        <v>130.303</v>
      </c>
      <c r="S122" s="211">
        <v>128.66300000000001</v>
      </c>
      <c r="T122" s="211">
        <v>106.68300000000001</v>
      </c>
      <c r="U122" s="211">
        <v>146.69200000000001</v>
      </c>
      <c r="V122" s="212">
        <f t="shared" si="27"/>
        <v>127.84763273662936</v>
      </c>
      <c r="W122" s="212">
        <f t="shared" si="28"/>
        <v>125.15778689455647</v>
      </c>
      <c r="X122" s="213">
        <v>112.01</v>
      </c>
      <c r="Y122" s="168">
        <v>124.95399999999999</v>
      </c>
      <c r="Z122" s="168">
        <v>39.469000000000001</v>
      </c>
      <c r="AA122" s="168">
        <v>69.768000000000001</v>
      </c>
      <c r="AB122" s="168">
        <v>61.844000000000001</v>
      </c>
      <c r="AC122" s="168">
        <v>118.88</v>
      </c>
      <c r="AD122" s="168">
        <f t="shared" si="29"/>
        <v>99.672995571869635</v>
      </c>
      <c r="AE122" s="168">
        <f t="shared" si="30"/>
        <v>93.481595334474903</v>
      </c>
      <c r="AF122" s="99">
        <f t="shared" si="31"/>
        <v>98.879804033831391</v>
      </c>
      <c r="AG122" s="99">
        <f t="shared" si="32"/>
        <v>90.455766954824512</v>
      </c>
      <c r="AH122" s="214">
        <v>166.85300000000001</v>
      </c>
      <c r="AI122" s="72"/>
      <c r="AJ122" s="72"/>
      <c r="AK122" s="72"/>
      <c r="AL122" s="72"/>
      <c r="AM122" s="72"/>
      <c r="AN122" s="72"/>
      <c r="AO122" s="72"/>
      <c r="AP122" s="72"/>
    </row>
    <row r="123" spans="1:42" x14ac:dyDescent="0.55000000000000004">
      <c r="A123">
        <f>A122+1</f>
        <v>2004</v>
      </c>
      <c r="B123" s="215">
        <v>41.298139024271016</v>
      </c>
      <c r="C123" s="215">
        <v>44.287530485448471</v>
      </c>
      <c r="D123" s="215">
        <v>96.683293756376187</v>
      </c>
      <c r="E123" s="215">
        <v>77.570695791515348</v>
      </c>
      <c r="F123" s="215">
        <v>135.08993080925478</v>
      </c>
      <c r="G123" s="215">
        <v>107.67164978224595</v>
      </c>
      <c r="H123" s="215">
        <v>84.107574642269213</v>
      </c>
      <c r="I123" s="215">
        <v>150.16599308151277</v>
      </c>
      <c r="J123" s="215">
        <v>223.65224858020355</v>
      </c>
      <c r="K123" s="215">
        <v>177.30613347200565</v>
      </c>
      <c r="L123" s="215">
        <v>78.872623298207856</v>
      </c>
      <c r="M123" s="196">
        <f t="shared" si="25"/>
        <v>93.710994503499805</v>
      </c>
      <c r="N123" s="196">
        <f t="shared" si="26"/>
        <v>84.743484722999483</v>
      </c>
      <c r="O123" s="216">
        <v>79.355846784163873</v>
      </c>
      <c r="P123" s="217">
        <v>82.071880144549283</v>
      </c>
      <c r="Q123" s="217">
        <v>118.32943289346976</v>
      </c>
      <c r="R123" s="217">
        <v>128.30712559127375</v>
      </c>
      <c r="S123" s="217">
        <v>133.2391000933543</v>
      </c>
      <c r="T123" s="217">
        <v>126.15955563542529</v>
      </c>
      <c r="U123" s="217">
        <v>154.7596721311474</v>
      </c>
      <c r="V123" s="212">
        <f t="shared" si="27"/>
        <v>131.21274815974471</v>
      </c>
      <c r="W123" s="212">
        <f t="shared" si="28"/>
        <v>128.01206115244622</v>
      </c>
      <c r="X123" s="218">
        <v>180.42812676155611</v>
      </c>
      <c r="Y123" s="219">
        <v>149.7691931610824</v>
      </c>
      <c r="Z123" s="219">
        <v>68.640684562407259</v>
      </c>
      <c r="AA123" s="219">
        <v>95.259028028741071</v>
      </c>
      <c r="AB123" s="219">
        <v>106.45506296484938</v>
      </c>
      <c r="AC123" s="219">
        <v>150.48640339416261</v>
      </c>
      <c r="AD123" s="168">
        <f t="shared" si="29"/>
        <v>141.60042319963952</v>
      </c>
      <c r="AE123" s="168">
        <f t="shared" si="30"/>
        <v>135.19021142049942</v>
      </c>
      <c r="AF123" s="99">
        <f t="shared" si="31"/>
        <v>112.43578980591131</v>
      </c>
      <c r="AG123" s="99">
        <f t="shared" si="32"/>
        <v>103.0241337088562</v>
      </c>
      <c r="AH123" s="220">
        <v>178.18660291484073</v>
      </c>
      <c r="AI123" s="72"/>
      <c r="AJ123" s="72"/>
      <c r="AK123" s="72"/>
      <c r="AL123" s="72"/>
      <c r="AM123" s="72"/>
      <c r="AN123" s="72"/>
      <c r="AO123" s="72"/>
      <c r="AP123" s="72"/>
    </row>
    <row r="124" spans="1:42" x14ac:dyDescent="0.55000000000000004">
      <c r="A124">
        <f t="shared" ref="A124:A143" si="33">A123+1</f>
        <v>2005</v>
      </c>
      <c r="B124" s="215">
        <v>58.948645438748493</v>
      </c>
      <c r="C124" s="215">
        <v>43.952369030124451</v>
      </c>
      <c r="D124" s="215">
        <v>94.473735102708758</v>
      </c>
      <c r="E124" s="215">
        <v>93.434338260096865</v>
      </c>
      <c r="F124" s="215">
        <v>131.18823789319188</v>
      </c>
      <c r="G124" s="215">
        <v>95.025258369054086</v>
      </c>
      <c r="H124" s="215">
        <v>116.01835817103351</v>
      </c>
      <c r="I124" s="215">
        <v>156.52304227706466</v>
      </c>
      <c r="J124" s="215">
        <v>215.85081288042181</v>
      </c>
      <c r="K124" s="215">
        <v>203.7574840842465</v>
      </c>
      <c r="L124" s="215">
        <v>71.176731443736116</v>
      </c>
      <c r="M124" s="196">
        <f t="shared" si="25"/>
        <v>99.631533727133103</v>
      </c>
      <c r="N124" s="196">
        <f t="shared" si="26"/>
        <v>92.605374592213082</v>
      </c>
      <c r="O124" s="216">
        <v>70.712419711194229</v>
      </c>
      <c r="P124" s="217">
        <v>87.367341096165418</v>
      </c>
      <c r="Q124" s="217">
        <v>113.49723393290424</v>
      </c>
      <c r="R124" s="217">
        <v>122.55901341890335</v>
      </c>
      <c r="S124" s="217">
        <v>135.64288263627463</v>
      </c>
      <c r="T124" s="217">
        <v>146.6175290719616</v>
      </c>
      <c r="U124" s="217">
        <v>175.54944262294836</v>
      </c>
      <c r="V124" s="212">
        <f t="shared" si="27"/>
        <v>140.45376809205601</v>
      </c>
      <c r="W124" s="212">
        <f t="shared" si="28"/>
        <v>134.19908251587302</v>
      </c>
      <c r="X124" s="218">
        <v>231.61180568913838</v>
      </c>
      <c r="Y124" s="219">
        <v>165.72502202628419</v>
      </c>
      <c r="Z124" s="219">
        <v>59.505732807396697</v>
      </c>
      <c r="AA124" s="219">
        <v>104.56621317303127</v>
      </c>
      <c r="AB124" s="219">
        <v>117.24090109286604</v>
      </c>
      <c r="AC124" s="219">
        <v>198.39381017070966</v>
      </c>
      <c r="AD124" s="168">
        <f t="shared" si="29"/>
        <v>167.99157094054098</v>
      </c>
      <c r="AE124" s="168">
        <f t="shared" si="30"/>
        <v>154.71853616073861</v>
      </c>
      <c r="AF124" s="99">
        <f t="shared" si="31"/>
        <v>122.90326809837872</v>
      </c>
      <c r="AG124" s="99">
        <f t="shared" si="32"/>
        <v>112.23706998371864</v>
      </c>
      <c r="AH124" s="220">
        <v>183.7993308137591</v>
      </c>
      <c r="AI124" s="72"/>
      <c r="AJ124" s="72"/>
      <c r="AK124" s="72"/>
      <c r="AL124" s="72"/>
      <c r="AM124" s="72"/>
      <c r="AN124" s="72"/>
      <c r="AO124" s="72"/>
      <c r="AP124" s="72"/>
    </row>
    <row r="125" spans="1:42" x14ac:dyDescent="0.55000000000000004">
      <c r="A125">
        <f t="shared" si="33"/>
        <v>2006</v>
      </c>
      <c r="B125" s="215">
        <v>58.714269090439139</v>
      </c>
      <c r="C125" s="215">
        <v>45.489229204226184</v>
      </c>
      <c r="D125" s="215">
        <v>107.37915823267357</v>
      </c>
      <c r="E125" s="215">
        <v>99.506901612267114</v>
      </c>
      <c r="F125" s="215">
        <v>165.36745241777615</v>
      </c>
      <c r="G125" s="215">
        <v>117.34786920678856</v>
      </c>
      <c r="H125" s="215">
        <v>173.48577295227446</v>
      </c>
      <c r="I125" s="215">
        <v>152.44448958744462</v>
      </c>
      <c r="J125" s="215">
        <v>196.27319111482879</v>
      </c>
      <c r="K125" s="215">
        <v>228.90479921772916</v>
      </c>
      <c r="L125" s="215">
        <v>80.297271632952388</v>
      </c>
      <c r="M125" s="196">
        <f t="shared" si="25"/>
        <v>116.88022112525815</v>
      </c>
      <c r="N125" s="196">
        <f t="shared" si="26"/>
        <v>106.28582410791103</v>
      </c>
      <c r="O125" s="216">
        <v>73.593702982705267</v>
      </c>
      <c r="P125" s="217">
        <v>93.718788395904426</v>
      </c>
      <c r="Q125" s="217">
        <v>115.63077981684745</v>
      </c>
      <c r="R125" s="217">
        <v>129.72114065560049</v>
      </c>
      <c r="S125" s="217">
        <v>144.37295557616719</v>
      </c>
      <c r="T125" s="217">
        <v>204.82606757952968</v>
      </c>
      <c r="U125" s="217">
        <v>199.50008682267926</v>
      </c>
      <c r="V125" s="212">
        <f t="shared" si="27"/>
        <v>159.26264951573347</v>
      </c>
      <c r="W125" s="212">
        <f t="shared" si="28"/>
        <v>149.94911911060984</v>
      </c>
      <c r="X125" s="218">
        <v>423.20685266208034</v>
      </c>
      <c r="Y125" s="219">
        <v>224.35585176522986</v>
      </c>
      <c r="Z125" s="219">
        <v>70.802388892254953</v>
      </c>
      <c r="AA125" s="219">
        <v>165.38651000669219</v>
      </c>
      <c r="AB125" s="219">
        <v>154.86799382818285</v>
      </c>
      <c r="AC125" s="219">
        <v>470.42266442415985</v>
      </c>
      <c r="AD125" s="168">
        <f t="shared" si="29"/>
        <v>282.70253215098887</v>
      </c>
      <c r="AE125" s="168">
        <f t="shared" si="30"/>
        <v>242.59737052804115</v>
      </c>
      <c r="AF125" s="99">
        <f t="shared" si="31"/>
        <v>157.92461301004749</v>
      </c>
      <c r="AG125" s="99">
        <f t="shared" si="32"/>
        <v>135.18481441497869</v>
      </c>
      <c r="AH125" s="220">
        <v>188.45555619936053</v>
      </c>
      <c r="AI125" s="72"/>
      <c r="AJ125" s="72"/>
      <c r="AK125" s="72"/>
      <c r="AL125" s="72"/>
      <c r="AM125" s="72"/>
      <c r="AN125" s="72"/>
      <c r="AO125" s="72"/>
      <c r="AP125" s="72"/>
    </row>
    <row r="126" spans="1:42" x14ac:dyDescent="0.55000000000000004">
      <c r="A126">
        <f t="shared" si="33"/>
        <v>2007</v>
      </c>
      <c r="B126" s="215">
        <v>63.407356078011297</v>
      </c>
      <c r="C126" s="215">
        <v>55.786854861291715</v>
      </c>
      <c r="D126" s="215">
        <v>116.78730778038594</v>
      </c>
      <c r="E126" s="215">
        <v>106.54229898653399</v>
      </c>
      <c r="F126" s="215">
        <v>219.75654384811054</v>
      </c>
      <c r="G126" s="215">
        <v>157.61648389329952</v>
      </c>
      <c r="H126" s="215">
        <v>118.26791325452596</v>
      </c>
      <c r="I126" s="215">
        <v>155.61230283472241</v>
      </c>
      <c r="J126" s="215">
        <v>200.34380411544512</v>
      </c>
      <c r="K126" s="215">
        <v>228.42067197805292</v>
      </c>
      <c r="L126" s="215">
        <v>129.01400476886533</v>
      </c>
      <c r="M126" s="196">
        <f t="shared" si="25"/>
        <v>132.28614682174276</v>
      </c>
      <c r="N126" s="196">
        <f t="shared" si="26"/>
        <v>121.26595041269553</v>
      </c>
      <c r="O126" s="216">
        <v>81.066228669760449</v>
      </c>
      <c r="P126" s="217">
        <v>106.57746300124018</v>
      </c>
      <c r="Q126" s="217">
        <v>163.60496727190761</v>
      </c>
      <c r="R126" s="217">
        <v>137.30354987654246</v>
      </c>
      <c r="S126" s="217">
        <v>161.18996758471212</v>
      </c>
      <c r="T126" s="217">
        <v>222.98657323827706</v>
      </c>
      <c r="U126" s="217">
        <v>214.66295216182064</v>
      </c>
      <c r="V126" s="212">
        <f t="shared" si="27"/>
        <v>176.29375231545919</v>
      </c>
      <c r="W126" s="212">
        <f t="shared" si="28"/>
        <v>167.10023448862398</v>
      </c>
      <c r="X126" s="218">
        <v>448.14366954386128</v>
      </c>
      <c r="Y126" s="219">
        <v>230.31683020460827</v>
      </c>
      <c r="Z126" s="219">
        <v>117.2147913732197</v>
      </c>
      <c r="AA126" s="219">
        <v>191.60890203336814</v>
      </c>
      <c r="AB126" s="219">
        <v>309.80098018672885</v>
      </c>
      <c r="AC126" s="219">
        <v>465.69240537657294</v>
      </c>
      <c r="AD126" s="168">
        <f t="shared" si="29"/>
        <v>311.80703079965531</v>
      </c>
      <c r="AE126" s="168">
        <f t="shared" si="30"/>
        <v>282.58671284444301</v>
      </c>
      <c r="AF126" s="99">
        <f t="shared" si="31"/>
        <v>176.21093286410206</v>
      </c>
      <c r="AG126" s="99">
        <f t="shared" si="32"/>
        <v>153.8194133258734</v>
      </c>
      <c r="AH126" s="220">
        <v>199.98920103147336</v>
      </c>
      <c r="AI126" s="72"/>
      <c r="AJ126" s="72"/>
      <c r="AK126" s="72"/>
      <c r="AL126" s="72"/>
      <c r="AM126" s="72"/>
      <c r="AN126" s="72"/>
      <c r="AO126" s="72"/>
      <c r="AP126" s="72"/>
    </row>
    <row r="127" spans="1:42" x14ac:dyDescent="0.55000000000000004">
      <c r="A127">
        <f t="shared" si="33"/>
        <v>2008</v>
      </c>
      <c r="B127" s="215">
        <v>71.739264180101245</v>
      </c>
      <c r="C127" s="215">
        <v>73.642107141120107</v>
      </c>
      <c r="D127" s="215">
        <v>138.83424691768778</v>
      </c>
      <c r="E127" s="215">
        <v>212.21106635320552</v>
      </c>
      <c r="F127" s="215">
        <v>280.74263587489747</v>
      </c>
      <c r="G127" s="215">
        <v>214.8712813577167</v>
      </c>
      <c r="H127" s="215">
        <v>150.2018147388772</v>
      </c>
      <c r="I127" s="215">
        <v>159.65313692258889</v>
      </c>
      <c r="J127" s="215">
        <v>222.97991830112807</v>
      </c>
      <c r="K127" s="215">
        <v>285.33926484941111</v>
      </c>
      <c r="L127" s="215">
        <v>164.75316837166429</v>
      </c>
      <c r="M127" s="196">
        <f t="shared" si="25"/>
        <v>168.49699727982727</v>
      </c>
      <c r="N127" s="196">
        <f t="shared" si="26"/>
        <v>152.64735801570419</v>
      </c>
      <c r="O127" s="216">
        <v>91.452531039881819</v>
      </c>
      <c r="P127" s="217">
        <v>149.48984084332366</v>
      </c>
      <c r="Q127" s="217">
        <v>151.69939457736959</v>
      </c>
      <c r="R127" s="217">
        <v>122.80608134419423</v>
      </c>
      <c r="S127" s="217">
        <v>174.49747523519409</v>
      </c>
      <c r="T127" s="217">
        <v>254.83253116573536</v>
      </c>
      <c r="U127" s="217">
        <v>236.70569264757913</v>
      </c>
      <c r="V127" s="212">
        <f t="shared" si="27"/>
        <v>190.26539950326091</v>
      </c>
      <c r="W127" s="212">
        <f t="shared" si="28"/>
        <v>179.20463630428054</v>
      </c>
      <c r="X127" s="218">
        <v>437.92280737028312</v>
      </c>
      <c r="Y127" s="219">
        <v>224.60818929144841</v>
      </c>
      <c r="Z127" s="219">
        <v>149.25233307376561</v>
      </c>
      <c r="AA127" s="219">
        <v>214.56650615806612</v>
      </c>
      <c r="AB127" s="219">
        <v>251.04389022503932</v>
      </c>
      <c r="AC127" s="219">
        <v>269.2601188863249</v>
      </c>
      <c r="AD127" s="168">
        <f t="shared" si="29"/>
        <v>290.98776639909528</v>
      </c>
      <c r="AE127" s="168">
        <f t="shared" si="30"/>
        <v>271.84048244355989</v>
      </c>
      <c r="AF127" s="99">
        <f t="shared" si="31"/>
        <v>196.22135958783088</v>
      </c>
      <c r="AG127" s="99">
        <f t="shared" si="32"/>
        <v>176.70466694768635</v>
      </c>
      <c r="AH127" s="220">
        <v>215.50594042872376</v>
      </c>
      <c r="AI127" s="72"/>
      <c r="AJ127" s="72"/>
      <c r="AK127" s="72"/>
      <c r="AL127" s="72"/>
      <c r="AM127" s="72"/>
      <c r="AN127" s="72"/>
      <c r="AO127" s="72"/>
      <c r="AP127" s="72"/>
    </row>
    <row r="128" spans="1:42" x14ac:dyDescent="0.55000000000000004">
      <c r="A128">
        <f t="shared" si="33"/>
        <v>2009</v>
      </c>
      <c r="B128" s="215">
        <v>73.823823673532559</v>
      </c>
      <c r="C128" s="215">
        <v>82.54717078122134</v>
      </c>
      <c r="D128" s="215">
        <v>156.24476835665931</v>
      </c>
      <c r="E128" s="215">
        <v>181.14108336144454</v>
      </c>
      <c r="F128" s="215">
        <v>192.94531269340399</v>
      </c>
      <c r="G128" s="215">
        <v>159.39302899144752</v>
      </c>
      <c r="H128" s="215">
        <v>212.96440151880651</v>
      </c>
      <c r="I128" s="215">
        <v>157.70129083184369</v>
      </c>
      <c r="J128" s="215">
        <v>207.97353112622861</v>
      </c>
      <c r="K128" s="215">
        <v>286.32894810063624</v>
      </c>
      <c r="L128" s="215">
        <v>117.08063322052175</v>
      </c>
      <c r="M128" s="196">
        <f t="shared" si="25"/>
        <v>149.07266460566345</v>
      </c>
      <c r="N128" s="196">
        <f t="shared" si="26"/>
        <v>138.9773849308641</v>
      </c>
      <c r="O128" s="216">
        <v>80.302963546185154</v>
      </c>
      <c r="P128" s="217">
        <v>179.19595039272423</v>
      </c>
      <c r="Q128" s="217">
        <v>130.76970381893796</v>
      </c>
      <c r="R128" s="217">
        <v>76.977470577962279</v>
      </c>
      <c r="S128" s="217">
        <v>205.930575396846</v>
      </c>
      <c r="T128" s="217">
        <v>189.25149410313907</v>
      </c>
      <c r="U128" s="217">
        <v>214.45733282744104</v>
      </c>
      <c r="V128" s="212">
        <f t="shared" si="27"/>
        <v>169.55342869952784</v>
      </c>
      <c r="W128" s="212">
        <f t="shared" si="28"/>
        <v>157.36331461039063</v>
      </c>
      <c r="X128" s="218">
        <v>324.213188219453</v>
      </c>
      <c r="Y128" s="219">
        <v>145.34200637919363</v>
      </c>
      <c r="Z128" s="219">
        <v>109.45017988014172</v>
      </c>
      <c r="AA128" s="219">
        <v>209.51587378921991</v>
      </c>
      <c r="AB128" s="219">
        <v>206.44707658478274</v>
      </c>
      <c r="AC128" s="219">
        <v>237.72029890624981</v>
      </c>
      <c r="AD128" s="168">
        <f t="shared" si="29"/>
        <v>219.09189710666729</v>
      </c>
      <c r="AE128" s="168">
        <f t="shared" si="30"/>
        <v>203.31569605844734</v>
      </c>
      <c r="AF128" s="99">
        <f t="shared" si="31"/>
        <v>167.10685582437327</v>
      </c>
      <c r="AG128" s="99">
        <f t="shared" si="32"/>
        <v>153.8266019987758</v>
      </c>
      <c r="AH128" s="220">
        <v>202.15275728635871</v>
      </c>
      <c r="AI128" s="72"/>
      <c r="AJ128" s="72"/>
      <c r="AK128" s="72"/>
      <c r="AL128" s="72"/>
      <c r="AM128" s="72"/>
      <c r="AN128" s="72"/>
      <c r="AO128" s="72"/>
      <c r="AP128" s="72"/>
    </row>
    <row r="129" spans="1:42" x14ac:dyDescent="0.55000000000000004">
      <c r="A129">
        <f t="shared" si="33"/>
        <v>2010</v>
      </c>
      <c r="B129" s="215">
        <v>100.57140425920181</v>
      </c>
      <c r="C129" s="215">
        <v>89.526810788758425</v>
      </c>
      <c r="D129" s="215">
        <v>165.4749786615557</v>
      </c>
      <c r="E129" s="215">
        <v>159.57160669505646</v>
      </c>
      <c r="F129" s="215">
        <v>192.52529124169257</v>
      </c>
      <c r="G129" s="215">
        <v>179.04352877826699</v>
      </c>
      <c r="H129" s="215">
        <v>249.86777468368004</v>
      </c>
      <c r="I129" s="215">
        <v>201.01026875445413</v>
      </c>
      <c r="J129" s="215">
        <v>289.56920022460622</v>
      </c>
      <c r="K129" s="215">
        <v>293.48765694248954</v>
      </c>
      <c r="L129" s="215">
        <v>147.39199461579923</v>
      </c>
      <c r="M129" s="196">
        <f t="shared" si="25"/>
        <v>170.82479020505042</v>
      </c>
      <c r="N129" s="196">
        <f t="shared" si="26"/>
        <v>162.27306626537586</v>
      </c>
      <c r="O129" s="216">
        <v>132.67685353899108</v>
      </c>
      <c r="P129" s="217">
        <v>276.30838817693257</v>
      </c>
      <c r="Q129" s="217">
        <v>175.15099489109718</v>
      </c>
      <c r="R129" s="217">
        <v>131.11977465650398</v>
      </c>
      <c r="S129" s="217">
        <v>210.69697067639777</v>
      </c>
      <c r="T129" s="217">
        <v>360.02731458006514</v>
      </c>
      <c r="U129" s="217">
        <v>225.83814080519983</v>
      </c>
      <c r="V129" s="212">
        <f t="shared" si="27"/>
        <v>210.63972974397495</v>
      </c>
      <c r="W129" s="212">
        <f t="shared" si="28"/>
        <v>201.6663821853794</v>
      </c>
      <c r="X129" s="218">
        <v>474.36872216183701</v>
      </c>
      <c r="Y129" s="219">
        <v>189.71623513202653</v>
      </c>
      <c r="Z129" s="219">
        <v>164.53656895449083</v>
      </c>
      <c r="AA129" s="219">
        <v>288.34329656182734</v>
      </c>
      <c r="AB129" s="219">
        <v>257.98273092232591</v>
      </c>
      <c r="AC129" s="219">
        <v>310.34261201357668</v>
      </c>
      <c r="AD129" s="168">
        <f t="shared" si="29"/>
        <v>306.20592601317833</v>
      </c>
      <c r="AE129" s="168">
        <f t="shared" si="30"/>
        <v>281.00462314395315</v>
      </c>
      <c r="AF129" s="99">
        <f t="shared" si="31"/>
        <v>205.75229593348467</v>
      </c>
      <c r="AG129" s="99">
        <f t="shared" si="32"/>
        <v>189.83087701049482</v>
      </c>
      <c r="AH129" s="220">
        <v>209.56701179960169</v>
      </c>
      <c r="AI129" s="72"/>
      <c r="AJ129" s="72"/>
      <c r="AK129" s="72"/>
      <c r="AL129" s="72"/>
      <c r="AM129" s="72"/>
      <c r="AN129" s="72"/>
      <c r="AO129" s="72"/>
      <c r="AP129" s="72"/>
    </row>
    <row r="130" spans="1:42" x14ac:dyDescent="0.55000000000000004">
      <c r="A130">
        <f t="shared" si="33"/>
        <v>2011</v>
      </c>
      <c r="B130" s="215">
        <v>139.12374737877315</v>
      </c>
      <c r="C130" s="215">
        <v>85.156857917619504</v>
      </c>
      <c r="D130" s="215">
        <v>167.51771351243829</v>
      </c>
      <c r="E130" s="215">
        <v>177.23625649405227</v>
      </c>
      <c r="F130" s="215">
        <v>272.33326262796095</v>
      </c>
      <c r="G130" s="215">
        <v>280.90454326322543</v>
      </c>
      <c r="H130" s="215">
        <v>305.13747582185579</v>
      </c>
      <c r="I130" s="215">
        <v>241.48769253744351</v>
      </c>
      <c r="J130" s="215">
        <v>463.66732764984857</v>
      </c>
      <c r="K130" s="215">
        <v>327.17695352051368</v>
      </c>
      <c r="L130" s="215">
        <v>188.51959895392784</v>
      </c>
      <c r="M130" s="196">
        <f t="shared" si="25"/>
        <v>223.89624233937488</v>
      </c>
      <c r="N130" s="196">
        <f t="shared" si="26"/>
        <v>210.73285060502533</v>
      </c>
      <c r="O130" s="216">
        <v>193.4043546303449</v>
      </c>
      <c r="P130" s="217">
        <v>204.10559446052082</v>
      </c>
      <c r="Q130" s="217">
        <v>256.71291292220519</v>
      </c>
      <c r="R130" s="217">
        <v>153.77267317131165</v>
      </c>
      <c r="S130" s="217">
        <v>218.07928151654195</v>
      </c>
      <c r="T130" s="217">
        <v>475.24150867167344</v>
      </c>
      <c r="U130" s="217">
        <v>250.11195656922698</v>
      </c>
      <c r="V130" s="212">
        <f t="shared" si="27"/>
        <v>253.07719439892003</v>
      </c>
      <c r="W130" s="212">
        <f t="shared" si="28"/>
        <v>242.90823556949226</v>
      </c>
      <c r="X130" s="218">
        <v>555.79807970008915</v>
      </c>
      <c r="Y130" s="219">
        <v>209.6445048730682</v>
      </c>
      <c r="Z130" s="219">
        <v>210.07847888965574</v>
      </c>
      <c r="AA130" s="219">
        <v>503.97751784900288</v>
      </c>
      <c r="AB130" s="219">
        <v>288.28610109810649</v>
      </c>
      <c r="AC130" s="219">
        <v>315.10490004122823</v>
      </c>
      <c r="AD130" s="168">
        <f t="shared" si="29"/>
        <v>367.77113275461818</v>
      </c>
      <c r="AE130" s="168">
        <f t="shared" si="30"/>
        <v>334.45702168725518</v>
      </c>
      <c r="AF130" s="99">
        <f t="shared" si="31"/>
        <v>257.44319179348435</v>
      </c>
      <c r="AG130" s="99">
        <f t="shared" si="32"/>
        <v>237.80752818580731</v>
      </c>
      <c r="AH130" s="220">
        <v>232.69865811344565</v>
      </c>
      <c r="AI130" s="72"/>
      <c r="AJ130" s="72"/>
      <c r="AK130" s="72"/>
      <c r="AL130" s="72"/>
      <c r="AM130" s="72"/>
      <c r="AN130" s="72"/>
      <c r="AO130" s="72"/>
      <c r="AP130" s="72"/>
    </row>
    <row r="131" spans="1:42" x14ac:dyDescent="0.55000000000000004">
      <c r="A131">
        <f t="shared" si="33"/>
        <v>2012</v>
      </c>
      <c r="B131" s="215">
        <v>95.702584879915293</v>
      </c>
      <c r="C131" s="215">
        <v>68.348593915812927</v>
      </c>
      <c r="D131" s="215">
        <v>166.21208906137736</v>
      </c>
      <c r="E131" s="215">
        <v>183.74898549379699</v>
      </c>
      <c r="F131" s="215">
        <v>269.73115346989283</v>
      </c>
      <c r="G131" s="215">
        <v>287.38861212109475</v>
      </c>
      <c r="H131" s="215">
        <v>252.84827634490514</v>
      </c>
      <c r="I131" s="215">
        <v>247.76889994670634</v>
      </c>
      <c r="J131" s="215">
        <v>415.61834136268487</v>
      </c>
      <c r="K131" s="215">
        <v>332.58122869428058</v>
      </c>
      <c r="L131" s="215">
        <v>164.828073648182</v>
      </c>
      <c r="M131" s="196">
        <f t="shared" si="25"/>
        <v>205.04426012479192</v>
      </c>
      <c r="N131" s="196">
        <f t="shared" si="26"/>
        <v>186.51774175659182</v>
      </c>
      <c r="O131" s="216">
        <v>114.30018961839903</v>
      </c>
      <c r="P131" s="217">
        <v>166.78909301364197</v>
      </c>
      <c r="Q131" s="217">
        <v>258.45787891138087</v>
      </c>
      <c r="R131" s="217">
        <v>154.08072115468312</v>
      </c>
      <c r="S131" s="217">
        <v>209.19588606091381</v>
      </c>
      <c r="T131" s="217">
        <v>332.77259678923514</v>
      </c>
      <c r="U131" s="217">
        <v>233.31132289404005</v>
      </c>
      <c r="V131" s="212">
        <f t="shared" si="27"/>
        <v>217.47154296072767</v>
      </c>
      <c r="W131" s="212">
        <f t="shared" si="28"/>
        <v>207.90845778077889</v>
      </c>
      <c r="X131" s="218">
        <v>501.28717898442858</v>
      </c>
      <c r="Y131" s="219">
        <v>176.63552857580544</v>
      </c>
      <c r="Z131" s="219">
        <v>170.34513444371146</v>
      </c>
      <c r="AA131" s="219">
        <v>445.505955836537</v>
      </c>
      <c r="AB131" s="219">
        <v>247.91882710117261</v>
      </c>
      <c r="AC131" s="219">
        <v>280.13343216910414</v>
      </c>
      <c r="AD131" s="168">
        <f t="shared" si="29"/>
        <v>323.65807686199207</v>
      </c>
      <c r="AE131" s="168">
        <f t="shared" si="30"/>
        <v>290.0124248729806</v>
      </c>
      <c r="AF131" s="99">
        <f t="shared" si="31"/>
        <v>229.53774043538812</v>
      </c>
      <c r="AG131" s="99">
        <f t="shared" si="32"/>
        <v>207.81048888199985</v>
      </c>
      <c r="AH131" s="220">
        <v>231.00121940596199</v>
      </c>
      <c r="AI131" s="72"/>
      <c r="AJ131" s="72"/>
      <c r="AK131" s="72"/>
      <c r="AL131" s="72"/>
      <c r="AM131" s="72"/>
      <c r="AN131" s="72"/>
      <c r="AO131" s="72"/>
      <c r="AP131" s="72"/>
    </row>
    <row r="132" spans="1:42" x14ac:dyDescent="0.55000000000000004">
      <c r="A132">
        <f t="shared" si="33"/>
        <v>2013</v>
      </c>
      <c r="B132" s="215">
        <v>71.608671773642826</v>
      </c>
      <c r="C132" s="215">
        <v>69.690997758327924</v>
      </c>
      <c r="D132" s="215">
        <v>164.15916875325385</v>
      </c>
      <c r="E132" s="215">
        <v>165.11515530909844</v>
      </c>
      <c r="F132" s="215">
        <v>268.87487889633491</v>
      </c>
      <c r="G132" s="215">
        <v>249.8031875664758</v>
      </c>
      <c r="H132" s="215">
        <v>207.64940326615678</v>
      </c>
      <c r="I132" s="215">
        <v>241.99339648410165</v>
      </c>
      <c r="J132" s="215">
        <v>336.87339542320501</v>
      </c>
      <c r="K132" s="215">
        <v>312.33217611599792</v>
      </c>
      <c r="L132" s="215">
        <v>137.55070506114953</v>
      </c>
      <c r="M132" s="196">
        <f t="shared" si="25"/>
        <v>182.47779721855466</v>
      </c>
      <c r="N132" s="196">
        <f t="shared" si="26"/>
        <v>162.56580120466924</v>
      </c>
      <c r="O132" s="216">
        <v>115.78651864790697</v>
      </c>
      <c r="P132" s="217">
        <v>191.57083133526248</v>
      </c>
      <c r="Q132" s="217">
        <v>239.22446286268882</v>
      </c>
      <c r="R132" s="217">
        <v>181.82407740130404</v>
      </c>
      <c r="S132" s="217">
        <v>223.12489102813635</v>
      </c>
      <c r="T132" s="217">
        <v>275.35619345971122</v>
      </c>
      <c r="U132" s="217">
        <v>227.04305191574491</v>
      </c>
      <c r="V132" s="212">
        <f t="shared" si="27"/>
        <v>211.13455270153491</v>
      </c>
      <c r="W132" s="212">
        <f t="shared" si="28"/>
        <v>204.7610642830073</v>
      </c>
      <c r="X132" s="218">
        <v>461.60861055046405</v>
      </c>
      <c r="Y132" s="219">
        <v>161.21685313284226</v>
      </c>
      <c r="Z132" s="219">
        <v>179.67277256750137</v>
      </c>
      <c r="AA132" s="219">
        <v>341.23511810569835</v>
      </c>
      <c r="AB132" s="219">
        <v>256.94294752528981</v>
      </c>
      <c r="AC132" s="219">
        <v>274.36576864507248</v>
      </c>
      <c r="AD132" s="168">
        <f t="shared" si="29"/>
        <v>297.42323502493031</v>
      </c>
      <c r="AE132" s="168">
        <f t="shared" si="30"/>
        <v>269.96319073822394</v>
      </c>
      <c r="AF132" s="99">
        <f t="shared" si="31"/>
        <v>210.73272263946015</v>
      </c>
      <c r="AG132" s="99">
        <f t="shared" si="32"/>
        <v>189.45128313509784</v>
      </c>
      <c r="AH132" s="220">
        <v>229.99307326970134</v>
      </c>
      <c r="AI132" s="72"/>
      <c r="AJ132" s="72"/>
      <c r="AK132" s="72"/>
      <c r="AL132" s="72"/>
      <c r="AM132" s="72"/>
      <c r="AN132" s="72"/>
      <c r="AO132" s="72"/>
      <c r="AP132" s="72"/>
    </row>
    <row r="133" spans="1:42" x14ac:dyDescent="0.55000000000000004">
      <c r="A133">
        <f t="shared" si="33"/>
        <v>2014</v>
      </c>
      <c r="B133" s="215">
        <v>102.9853095682848</v>
      </c>
      <c r="C133" s="215">
        <v>87.504705981968243</v>
      </c>
      <c r="D133" s="215">
        <v>156.04198494954383</v>
      </c>
      <c r="E133" s="215">
        <v>138.00620983385002</v>
      </c>
      <c r="F133" s="215">
        <v>245.31366179272379</v>
      </c>
      <c r="G133" s="215">
        <v>185.75306583553817</v>
      </c>
      <c r="H133" s="215">
        <v>199.63334249283548</v>
      </c>
      <c r="I133" s="215">
        <v>295.38072806936441</v>
      </c>
      <c r="J133" s="215">
        <v>388.48344210496293</v>
      </c>
      <c r="K133" s="215">
        <v>313.58767558996936</v>
      </c>
      <c r="L133" s="215">
        <v>132.29706749480951</v>
      </c>
      <c r="M133" s="196">
        <f t="shared" si="25"/>
        <v>180.08337600958606</v>
      </c>
      <c r="N133" s="196">
        <f t="shared" si="26"/>
        <v>167.11735000877812</v>
      </c>
      <c r="O133" s="216">
        <v>106.44612841466645</v>
      </c>
      <c r="P133" s="217">
        <v>203.17827780074407</v>
      </c>
      <c r="Q133" s="217">
        <v>219.02439765394794</v>
      </c>
      <c r="R133" s="217">
        <v>201.13054696131707</v>
      </c>
      <c r="S133" s="217">
        <v>242.66927947617205</v>
      </c>
      <c r="T133" s="217">
        <v>192.28688586806419</v>
      </c>
      <c r="U133" s="217">
        <v>239.06195440996547</v>
      </c>
      <c r="V133" s="212">
        <f t="shared" si="27"/>
        <v>208.20560160868934</v>
      </c>
      <c r="W133" s="212">
        <f t="shared" si="28"/>
        <v>201.03955845790958</v>
      </c>
      <c r="X133" s="218">
        <v>432.10037742383616</v>
      </c>
      <c r="Y133" s="219">
        <v>163.02844798979945</v>
      </c>
      <c r="Z133" s="219">
        <v>176.57707210722177</v>
      </c>
      <c r="AA133" s="219">
        <v>272.87007145169997</v>
      </c>
      <c r="AB133" s="219">
        <v>251.61965700017248</v>
      </c>
      <c r="AC133" s="219">
        <v>310.37529928732675</v>
      </c>
      <c r="AD133" s="168">
        <f t="shared" si="29"/>
        <v>284.0974487552528</v>
      </c>
      <c r="AE133" s="168">
        <f t="shared" si="30"/>
        <v>261.29401691699331</v>
      </c>
      <c r="AF133" s="99">
        <f t="shared" si="31"/>
        <v>206.24712632127088</v>
      </c>
      <c r="AG133" s="99">
        <f t="shared" si="32"/>
        <v>190.28452302908954</v>
      </c>
      <c r="AH133" s="220">
        <v>226.85024445571489</v>
      </c>
      <c r="AI133" s="72"/>
      <c r="AJ133" s="72"/>
      <c r="AK133" s="72"/>
      <c r="AL133" s="72"/>
      <c r="AM133" s="72"/>
      <c r="AN133" s="72"/>
      <c r="AO133" s="72"/>
      <c r="AP133" s="72"/>
    </row>
    <row r="134" spans="1:42" x14ac:dyDescent="0.55000000000000004">
      <c r="A134">
        <f t="shared" si="33"/>
        <v>2015</v>
      </c>
      <c r="B134" s="215">
        <v>82.086466721576159</v>
      </c>
      <c r="C134" s="215">
        <v>89.58513733908498</v>
      </c>
      <c r="D134" s="215">
        <v>159.2925741090348</v>
      </c>
      <c r="E134" s="215">
        <v>125.98438390823775</v>
      </c>
      <c r="F134" s="215">
        <v>176.04999272748157</v>
      </c>
      <c r="G134" s="215">
        <v>163.47690271344305</v>
      </c>
      <c r="H134" s="215">
        <v>157.72315324945507</v>
      </c>
      <c r="I134" s="215">
        <v>264.31575162085795</v>
      </c>
      <c r="J134" s="215">
        <v>364.64942334225594</v>
      </c>
      <c r="K134" s="215">
        <v>323.43180052776847</v>
      </c>
      <c r="L134" s="215">
        <v>104.79748430889948</v>
      </c>
      <c r="M134" s="196">
        <f t="shared" si="25"/>
        <v>149.93354548869155</v>
      </c>
      <c r="N134" s="196">
        <f t="shared" si="26"/>
        <v>138.52800663898776</v>
      </c>
      <c r="O134" s="216">
        <v>90.204060081983584</v>
      </c>
      <c r="P134" s="217">
        <v>234.22739768499378</v>
      </c>
      <c r="Q134" s="217">
        <v>198.8978581531974</v>
      </c>
      <c r="R134" s="217">
        <v>165.87068041900648</v>
      </c>
      <c r="S134" s="217">
        <v>238.65894730820071</v>
      </c>
      <c r="T134" s="217">
        <v>154.82781510013444</v>
      </c>
      <c r="U134" s="217">
        <v>221.83893062478526</v>
      </c>
      <c r="V134" s="212">
        <f t="shared" si="27"/>
        <v>189.00488972463859</v>
      </c>
      <c r="W134" s="212">
        <f t="shared" si="28"/>
        <v>180.44719284961769</v>
      </c>
      <c r="X134" s="218">
        <v>346.92299337818656</v>
      </c>
      <c r="Y134" s="219">
        <v>145.32902756567819</v>
      </c>
      <c r="Z134" s="219">
        <v>129.54999789525721</v>
      </c>
      <c r="AA134" s="219">
        <v>224.92721792216665</v>
      </c>
      <c r="AB134" s="219">
        <v>214.67878331868644</v>
      </c>
      <c r="AC134" s="219">
        <v>277.44254183679533</v>
      </c>
      <c r="AD134" s="168">
        <f t="shared" si="29"/>
        <v>234.74353554609706</v>
      </c>
      <c r="AE134" s="168">
        <f t="shared" si="30"/>
        <v>217.35593090253244</v>
      </c>
      <c r="AF134" s="99">
        <f t="shared" si="31"/>
        <v>175.65712935108732</v>
      </c>
      <c r="AG134" s="99">
        <f t="shared" si="32"/>
        <v>161.28331202477958</v>
      </c>
      <c r="AH134" s="220">
        <v>205.09892999216481</v>
      </c>
      <c r="AI134" s="72"/>
      <c r="AJ134" s="72"/>
      <c r="AK134" s="72"/>
      <c r="AL134" s="72"/>
      <c r="AM134" s="72"/>
      <c r="AN134" s="72"/>
      <c r="AO134" s="72"/>
      <c r="AP134" s="72"/>
    </row>
    <row r="135" spans="1:42" x14ac:dyDescent="0.55000000000000004">
      <c r="A135">
        <f t="shared" si="33"/>
        <v>2016</v>
      </c>
      <c r="B135" s="215">
        <v>84.065407165418833</v>
      </c>
      <c r="C135" s="215">
        <v>82.604645522853474</v>
      </c>
      <c r="D135" s="215">
        <v>154.00322498401812</v>
      </c>
      <c r="E135" s="215">
        <v>129.30262545331763</v>
      </c>
      <c r="F135" s="215">
        <v>143.48634431169421</v>
      </c>
      <c r="G135" s="215">
        <v>153.27890828373509</v>
      </c>
      <c r="H135" s="215">
        <v>211.91786937031969</v>
      </c>
      <c r="I135" s="215">
        <v>234.93552787349066</v>
      </c>
      <c r="J135" s="215">
        <v>355.47058450322226</v>
      </c>
      <c r="K135" s="215">
        <v>338.38330509164973</v>
      </c>
      <c r="L135" s="215">
        <v>116.22086808707047</v>
      </c>
      <c r="M135" s="196">
        <f t="shared" si="25"/>
        <v>150.21928828954543</v>
      </c>
      <c r="N135" s="196">
        <f t="shared" si="26"/>
        <v>139.50678528365441</v>
      </c>
      <c r="O135" s="216">
        <v>95.067606800325635</v>
      </c>
      <c r="P135" s="217">
        <v>250.72723894171145</v>
      </c>
      <c r="Q135" s="217">
        <v>217.5661748737644</v>
      </c>
      <c r="R135" s="217">
        <v>138.29799565385972</v>
      </c>
      <c r="S135" s="217">
        <v>232.93115553394532</v>
      </c>
      <c r="T135" s="217">
        <v>158.16398793033568</v>
      </c>
      <c r="U135" s="217">
        <v>196.71416151271896</v>
      </c>
      <c r="V135" s="212">
        <f t="shared" si="27"/>
        <v>178.0650394156572</v>
      </c>
      <c r="W135" s="212">
        <f t="shared" si="28"/>
        <v>171.45971528613131</v>
      </c>
      <c r="X135" s="218">
        <v>306.46925914032352</v>
      </c>
      <c r="Y135" s="219">
        <v>140.04736342673687</v>
      </c>
      <c r="Z135" s="219">
        <v>144.60521871493975</v>
      </c>
      <c r="AA135" s="219">
        <v>245.33124807510876</v>
      </c>
      <c r="AB135" s="219">
        <v>224.14507795266522</v>
      </c>
      <c r="AC135" s="219">
        <v>300.1783300922379</v>
      </c>
      <c r="AD135" s="168">
        <f t="shared" si="29"/>
        <v>226.36566857623328</v>
      </c>
      <c r="AE135" s="168">
        <f t="shared" si="30"/>
        <v>213.13922963704763</v>
      </c>
      <c r="AF135" s="99">
        <f t="shared" si="31"/>
        <v>171.34738828687824</v>
      </c>
      <c r="AG135" s="99">
        <f t="shared" si="32"/>
        <v>159.11884093369378</v>
      </c>
      <c r="AH135" s="220">
        <v>197.06070006565562</v>
      </c>
      <c r="AI135" s="72"/>
      <c r="AJ135" s="72"/>
      <c r="AK135" s="72"/>
      <c r="AL135" s="72"/>
      <c r="AM135" s="72"/>
      <c r="AN135" s="72"/>
      <c r="AO135" s="72"/>
      <c r="AP135" s="72"/>
    </row>
    <row r="136" spans="1:42" x14ac:dyDescent="0.55000000000000004">
      <c r="A136">
        <f t="shared" si="33"/>
        <v>2017</v>
      </c>
      <c r="B136" s="215">
        <v>77.363868843441963</v>
      </c>
      <c r="C136" s="215">
        <v>57.991208490243352</v>
      </c>
      <c r="D136" s="215">
        <v>180.59141268274396</v>
      </c>
      <c r="E136" s="215">
        <v>130.20018259256025</v>
      </c>
      <c r="F136" s="215">
        <v>149.99886306307025</v>
      </c>
      <c r="G136" s="215">
        <v>148.82064261059986</v>
      </c>
      <c r="H136" s="215">
        <v>187.99434011173787</v>
      </c>
      <c r="I136" s="215">
        <v>252.47225272522834</v>
      </c>
      <c r="J136" s="215">
        <v>401.34573125964698</v>
      </c>
      <c r="K136" s="215">
        <v>363.64232450678571</v>
      </c>
      <c r="L136" s="215">
        <v>118.60783201292234</v>
      </c>
      <c r="M136" s="196">
        <f t="shared" si="25"/>
        <v>148.96142356288198</v>
      </c>
      <c r="N136" s="196">
        <f t="shared" si="26"/>
        <v>135.65233724248563</v>
      </c>
      <c r="O136" s="216">
        <v>107.0876981204876</v>
      </c>
      <c r="P136" s="217">
        <v>215.04153575857791</v>
      </c>
      <c r="Q136" s="217">
        <v>232.98122962602233</v>
      </c>
      <c r="R136" s="217">
        <v>130.61020053119091</v>
      </c>
      <c r="S136" s="217">
        <v>224.99909419048956</v>
      </c>
      <c r="T136" s="217">
        <v>196.61742377311305</v>
      </c>
      <c r="U136" s="217">
        <v>186.92494496085106</v>
      </c>
      <c r="V136" s="212">
        <f t="shared" si="27"/>
        <v>179.37697339758176</v>
      </c>
      <c r="W136" s="212">
        <f t="shared" si="28"/>
        <v>174.19747095036448</v>
      </c>
      <c r="X136" s="218">
        <v>388.442225979542</v>
      </c>
      <c r="Y136" s="219">
        <v>171.77903469617405</v>
      </c>
      <c r="Z136" s="219">
        <v>161.75913391417538</v>
      </c>
      <c r="AA136" s="219">
        <v>244.17828265951096</v>
      </c>
      <c r="AB136" s="219">
        <v>277.94168182949886</v>
      </c>
      <c r="AC136" s="219">
        <v>415.20856877202607</v>
      </c>
      <c r="AD136" s="168">
        <f t="shared" si="29"/>
        <v>278.90737057732099</v>
      </c>
      <c r="AE136" s="168">
        <f t="shared" si="30"/>
        <v>259.12268873314758</v>
      </c>
      <c r="AF136" s="99">
        <f t="shared" si="31"/>
        <v>180.3648316864905</v>
      </c>
      <c r="AG136" s="99">
        <f t="shared" si="32"/>
        <v>162.93048678237128</v>
      </c>
      <c r="AH136" s="220">
        <v>203.87757020560463</v>
      </c>
      <c r="AI136" s="72"/>
      <c r="AJ136" s="72"/>
      <c r="AK136" s="72"/>
      <c r="AL136" s="72"/>
      <c r="AM136" s="72"/>
      <c r="AN136" s="72"/>
      <c r="AO136" s="72"/>
      <c r="AP136" s="72"/>
    </row>
    <row r="137" spans="1:42" x14ac:dyDescent="0.55000000000000004">
      <c r="A137">
        <f t="shared" si="33"/>
        <v>2018</v>
      </c>
      <c r="B137" s="215">
        <v>68.116267745952143</v>
      </c>
      <c r="C137" s="215">
        <v>65.545327472304905</v>
      </c>
      <c r="D137" s="215">
        <v>163.32610284687021</v>
      </c>
      <c r="E137" s="215">
        <v>137.29904360293375</v>
      </c>
      <c r="F137" s="215">
        <v>180.76853667787125</v>
      </c>
      <c r="G137" s="215">
        <v>158.33841267673631</v>
      </c>
      <c r="H137" s="215">
        <v>146.72967537539154</v>
      </c>
      <c r="I137" s="215">
        <v>241.98691701103667</v>
      </c>
      <c r="J137" s="215">
        <v>381.91572334374825</v>
      </c>
      <c r="K137" s="215">
        <v>387.73006187807709</v>
      </c>
      <c r="L137" s="215">
        <v>100.89003542035242</v>
      </c>
      <c r="M137" s="196">
        <f t="shared" si="25"/>
        <v>144.14672813191999</v>
      </c>
      <c r="N137" s="196">
        <f t="shared" si="26"/>
        <v>129.84981394514745</v>
      </c>
      <c r="O137" s="216">
        <v>117.05818239442313</v>
      </c>
      <c r="P137" s="217">
        <v>255.01208143861101</v>
      </c>
      <c r="Q137" s="217">
        <v>324.95293753301559</v>
      </c>
      <c r="R137" s="217">
        <v>113.14607829294722</v>
      </c>
      <c r="S137" s="217">
        <v>236.60031215462524</v>
      </c>
      <c r="T137" s="217">
        <v>154.23661538613462</v>
      </c>
      <c r="U137" s="217">
        <v>193.80254670826085</v>
      </c>
      <c r="V137" s="212">
        <f t="shared" si="27"/>
        <v>188.80833921256823</v>
      </c>
      <c r="W137" s="212">
        <f t="shared" si="28"/>
        <v>179.9567850945854</v>
      </c>
      <c r="X137" s="218">
        <v>411.09790367450944</v>
      </c>
      <c r="Y137" s="219">
        <v>184.07289569314472</v>
      </c>
      <c r="Z137" s="219">
        <v>162.43674638551681</v>
      </c>
      <c r="AA137" s="219">
        <v>224.8282560508691</v>
      </c>
      <c r="AB137" s="219">
        <v>269.02824898189294</v>
      </c>
      <c r="AC137" s="219">
        <v>419.73463708721243</v>
      </c>
      <c r="AD137" s="168">
        <f t="shared" si="29"/>
        <v>287.93093413932002</v>
      </c>
      <c r="AE137" s="168">
        <f t="shared" si="30"/>
        <v>266.96606941417355</v>
      </c>
      <c r="AF137" s="99">
        <f t="shared" si="31"/>
        <v>181.88827501517352</v>
      </c>
      <c r="AG137" s="99">
        <f t="shared" si="32"/>
        <v>161.32722735194056</v>
      </c>
      <c r="AH137" s="220">
        <v>213.46140571885141</v>
      </c>
      <c r="AI137" s="72"/>
      <c r="AJ137" s="72"/>
      <c r="AK137" s="72"/>
      <c r="AL137" s="72"/>
      <c r="AM137" s="72"/>
      <c r="AN137" s="72"/>
      <c r="AO137" s="72"/>
      <c r="AP137" s="72"/>
    </row>
    <row r="138" spans="1:42" x14ac:dyDescent="0.55000000000000004">
      <c r="A138">
        <f t="shared" si="33"/>
        <v>2019</v>
      </c>
      <c r="B138" s="215">
        <v>67.040617169747151</v>
      </c>
      <c r="C138" s="215">
        <v>66.889894880276927</v>
      </c>
      <c r="D138" s="215">
        <v>146.99863835692346</v>
      </c>
      <c r="E138" s="215">
        <v>136.4286851648792</v>
      </c>
      <c r="F138" s="215">
        <v>173.67595552758723</v>
      </c>
      <c r="G138" s="215">
        <v>163.78494672388246</v>
      </c>
      <c r="H138" s="215">
        <v>149.07703719979284</v>
      </c>
      <c r="I138" s="215">
        <v>276.44782378061143</v>
      </c>
      <c r="J138" s="215">
        <v>394.07001517193493</v>
      </c>
      <c r="K138" s="215">
        <v>385.49849403423514</v>
      </c>
      <c r="L138" s="215">
        <v>94.999373894316975</v>
      </c>
      <c r="M138" s="196">
        <f t="shared" si="25"/>
        <v>145.89809759753541</v>
      </c>
      <c r="N138" s="196">
        <f t="shared" si="26"/>
        <v>129.6789302550965</v>
      </c>
      <c r="O138" s="216">
        <v>99.763555443314104</v>
      </c>
      <c r="P138" s="217">
        <v>258.72134807771806</v>
      </c>
      <c r="Q138" s="217">
        <v>298.0420654584704</v>
      </c>
      <c r="R138" s="217">
        <v>77.016072782064285</v>
      </c>
      <c r="S138" s="217">
        <v>222.66485780799522</v>
      </c>
      <c r="T138" s="217">
        <v>161.63318069717224</v>
      </c>
      <c r="U138" s="217">
        <v>185.26841992675361</v>
      </c>
      <c r="V138" s="212">
        <f t="shared" si="27"/>
        <v>175.88581729801308</v>
      </c>
      <c r="W138" s="212">
        <f t="shared" si="28"/>
        <v>164.83146292051089</v>
      </c>
      <c r="X138" s="218">
        <v>378.38197814886615</v>
      </c>
      <c r="Y138" s="219">
        <v>156.66140874529276</v>
      </c>
      <c r="Z138" s="219">
        <v>150.47041950338669</v>
      </c>
      <c r="AA138" s="219">
        <v>232.03697259993476</v>
      </c>
      <c r="AB138" s="219">
        <v>239.73778163803752</v>
      </c>
      <c r="AC138" s="219">
        <v>366.30955626289523</v>
      </c>
      <c r="AD138" s="168">
        <f t="shared" si="29"/>
        <v>261.50090246866313</v>
      </c>
      <c r="AE138" s="168">
        <f t="shared" si="30"/>
        <v>241.37098632234262</v>
      </c>
      <c r="AF138" s="99">
        <f t="shared" si="31"/>
        <v>174.63205662312609</v>
      </c>
      <c r="AG138" s="99">
        <f t="shared" si="32"/>
        <v>154.60766919516786</v>
      </c>
      <c r="AH138" s="220">
        <v>208.47311874551332</v>
      </c>
      <c r="AI138" s="72"/>
      <c r="AJ138" s="72"/>
      <c r="AK138" s="72"/>
      <c r="AL138" s="72"/>
      <c r="AM138" s="72"/>
      <c r="AN138" s="72"/>
      <c r="AO138" s="72"/>
      <c r="AP138" s="72"/>
    </row>
    <row r="139" spans="1:42" x14ac:dyDescent="0.55000000000000004">
      <c r="A139">
        <f t="shared" si="33"/>
        <v>2020</v>
      </c>
      <c r="B139" s="215">
        <v>77.373705807040224</v>
      </c>
      <c r="C139" s="215">
        <v>67.719795679522349</v>
      </c>
      <c r="D139" s="215">
        <v>154.82726489675306</v>
      </c>
      <c r="E139" s="215">
        <v>162.13145778864529</v>
      </c>
      <c r="F139" s="215">
        <v>199.39973697076266</v>
      </c>
      <c r="G139" s="215">
        <v>159.35100862900433</v>
      </c>
      <c r="H139" s="215">
        <v>150.72997114936749</v>
      </c>
      <c r="I139" s="215">
        <v>264.23806076744285</v>
      </c>
      <c r="J139" s="215">
        <v>309.2939630020756</v>
      </c>
      <c r="K139" s="215">
        <v>411.11301191015173</v>
      </c>
      <c r="L139" s="215">
        <v>118.75835201311698</v>
      </c>
      <c r="M139" s="196">
        <f t="shared" si="25"/>
        <v>154.44849891223524</v>
      </c>
      <c r="N139" s="196">
        <f t="shared" si="26"/>
        <v>140.95410640514143</v>
      </c>
      <c r="O139" s="216">
        <v>92.145849256805008</v>
      </c>
      <c r="P139" s="217">
        <v>272.59912153782551</v>
      </c>
      <c r="Q139" s="217">
        <v>186.01136686567017</v>
      </c>
      <c r="R139" s="217">
        <v>63.352209438340275</v>
      </c>
      <c r="S139" s="217">
        <v>210.84557653384331</v>
      </c>
      <c r="T139" s="217">
        <v>170.26798096409706</v>
      </c>
      <c r="U139" s="217">
        <v>186.28530865206332</v>
      </c>
      <c r="V139" s="212">
        <f t="shared" si="27"/>
        <v>162.58489389664953</v>
      </c>
      <c r="W139" s="212">
        <f t="shared" si="28"/>
        <v>153.14684099528762</v>
      </c>
      <c r="X139" s="218">
        <v>388.68340456918077</v>
      </c>
      <c r="Y139" s="219">
        <v>148.76048326674174</v>
      </c>
      <c r="Z139" s="219">
        <v>138.08070241639257</v>
      </c>
      <c r="AA139" s="219">
        <v>293.83210348108685</v>
      </c>
      <c r="AB139" s="219">
        <v>219.12909555165999</v>
      </c>
      <c r="AC139" s="219">
        <v>325.52491110608747</v>
      </c>
      <c r="AD139" s="168">
        <f t="shared" si="29"/>
        <v>261.85106790476044</v>
      </c>
      <c r="AE139" s="168">
        <f t="shared" si="30"/>
        <v>238.69011834366827</v>
      </c>
      <c r="AF139" s="99">
        <f t="shared" si="31"/>
        <v>175.77925562866542</v>
      </c>
      <c r="AG139" s="99">
        <f t="shared" si="32"/>
        <v>158.34219861609088</v>
      </c>
      <c r="AH139" s="220">
        <v>205.16610455181004</v>
      </c>
      <c r="AI139" s="72"/>
      <c r="AJ139" s="72"/>
      <c r="AK139" s="72"/>
      <c r="AL139" s="72"/>
      <c r="AM139" s="72"/>
      <c r="AN139" s="72"/>
      <c r="AO139" s="72"/>
      <c r="AP139" s="72"/>
    </row>
    <row r="140" spans="1:42" x14ac:dyDescent="0.55000000000000004">
      <c r="A140">
        <f t="shared" si="33"/>
        <v>2021</v>
      </c>
      <c r="B140" s="215">
        <v>105.03738569743335</v>
      </c>
      <c r="C140" s="215">
        <v>69.339091660971604</v>
      </c>
      <c r="D140" s="215">
        <v>154.23094016220415</v>
      </c>
      <c r="E140" s="215">
        <v>149.56565783924853</v>
      </c>
      <c r="F140" s="215">
        <v>271.44923511612944</v>
      </c>
      <c r="G140" s="215">
        <v>249.95386207092147</v>
      </c>
      <c r="H140" s="215">
        <v>207.38941718585349</v>
      </c>
      <c r="I140" s="215">
        <v>311.06793502540256</v>
      </c>
      <c r="J140" s="215">
        <v>421.36123634884279</v>
      </c>
      <c r="K140" s="215">
        <v>407.44547866629233</v>
      </c>
      <c r="L140" s="215">
        <v>178.59998138604897</v>
      </c>
      <c r="M140" s="196">
        <f t="shared" si="25"/>
        <v>203.48596422924331</v>
      </c>
      <c r="N140" s="196">
        <f t="shared" si="26"/>
        <v>186.30536787013617</v>
      </c>
      <c r="O140" s="216">
        <v>129.61629556348598</v>
      </c>
      <c r="P140" s="217">
        <v>494.16385035138484</v>
      </c>
      <c r="Q140" s="217">
        <v>194.36443288165185</v>
      </c>
      <c r="R140" s="217">
        <v>89.494626922863276</v>
      </c>
      <c r="S140" s="217">
        <v>202.0183867980999</v>
      </c>
      <c r="T140" s="217">
        <v>204.06407683736941</v>
      </c>
      <c r="U140" s="217">
        <v>199.66205058799946</v>
      </c>
      <c r="V140" s="212">
        <f t="shared" si="27"/>
        <v>181.61672553622793</v>
      </c>
      <c r="W140" s="212">
        <f t="shared" si="28"/>
        <v>175.55593229090903</v>
      </c>
      <c r="X140" s="218">
        <v>586.57550017709934</v>
      </c>
      <c r="Y140" s="219">
        <v>215.88321100635903</v>
      </c>
      <c r="Z140" s="219">
        <v>261.12295566762236</v>
      </c>
      <c r="AA140" s="219">
        <v>360.04832615253207</v>
      </c>
      <c r="AB140" s="219">
        <v>264.21670035999381</v>
      </c>
      <c r="AC140" s="219">
        <v>431.24520141013812</v>
      </c>
      <c r="AD140" s="168">
        <f t="shared" si="29"/>
        <v>381.00470664483407</v>
      </c>
      <c r="AE140" s="168">
        <f t="shared" si="30"/>
        <v>349.10648346917088</v>
      </c>
      <c r="AF140" s="99">
        <f t="shared" si="31"/>
        <v>229.13586745471827</v>
      </c>
      <c r="AG140" s="99">
        <f t="shared" si="32"/>
        <v>204.9988759724275</v>
      </c>
      <c r="AH140" s="220">
        <v>229.26631090876424</v>
      </c>
      <c r="AI140" s="72"/>
      <c r="AJ140" s="72"/>
      <c r="AK140" s="72"/>
      <c r="AL140" s="72"/>
      <c r="AM140" s="72"/>
      <c r="AN140" s="72"/>
      <c r="AO140" s="72"/>
      <c r="AP140" s="72"/>
    </row>
    <row r="141" spans="1:42" x14ac:dyDescent="0.55000000000000004">
      <c r="A141">
        <f t="shared" si="33"/>
        <v>2022</v>
      </c>
      <c r="B141" s="215">
        <v>131.0758281367396</v>
      </c>
      <c r="C141" s="215">
        <v>68.380315847364585</v>
      </c>
      <c r="D141" s="215">
        <v>174.98767819783578</v>
      </c>
      <c r="E141" s="215">
        <v>142.54839293244254</v>
      </c>
      <c r="F141" s="215">
        <v>370.24617958927769</v>
      </c>
      <c r="G141" s="215">
        <v>307.02477969303555</v>
      </c>
      <c r="H141" s="215">
        <v>217.12118808462506</v>
      </c>
      <c r="I141" s="215">
        <v>335.12496025453379</v>
      </c>
      <c r="J141" s="215">
        <v>401.94843211972062</v>
      </c>
      <c r="K141" s="215">
        <v>503.24765651118582</v>
      </c>
      <c r="L141" s="215">
        <v>201.57154718867969</v>
      </c>
      <c r="M141" s="196">
        <f t="shared" si="25"/>
        <v>238.38140495277452</v>
      </c>
      <c r="N141" s="196">
        <f t="shared" si="26"/>
        <v>215.78975223082884</v>
      </c>
      <c r="O141" s="216">
        <v>166.46438723097972</v>
      </c>
      <c r="P141" s="217">
        <v>369.32784208350552</v>
      </c>
      <c r="Q141" s="217">
        <v>188.44234208677824</v>
      </c>
      <c r="R141" s="217">
        <v>108.62771405014082</v>
      </c>
      <c r="S141" s="217">
        <v>207.61615676244449</v>
      </c>
      <c r="T141" s="217">
        <v>178.36413260336781</v>
      </c>
      <c r="U141" s="217">
        <v>179.57698683514715</v>
      </c>
      <c r="V141" s="212">
        <f t="shared" si="27"/>
        <v>176.64420733583364</v>
      </c>
      <c r="W141" s="212">
        <f t="shared" si="28"/>
        <v>174.332669516414</v>
      </c>
      <c r="X141" s="218">
        <v>555.43156379249331</v>
      </c>
      <c r="Y141" s="219">
        <v>236.15205820025906</v>
      </c>
      <c r="Z141" s="219">
        <v>252.66662832753204</v>
      </c>
      <c r="AA141" s="219">
        <v>311.82885630822767</v>
      </c>
      <c r="AB141" s="219">
        <v>258.24068972759147</v>
      </c>
      <c r="AC141" s="219">
        <v>500.02240912895957</v>
      </c>
      <c r="AD141" s="168">
        <f t="shared" si="29"/>
        <v>376.58427752504758</v>
      </c>
      <c r="AE141" s="168">
        <f t="shared" si="30"/>
        <v>349.61578034181036</v>
      </c>
      <c r="AF141" s="99">
        <f t="shared" si="31"/>
        <v>246.18899851883123</v>
      </c>
      <c r="AG141" s="99">
        <f t="shared" si="32"/>
        <v>221.88665344455163</v>
      </c>
      <c r="AH141" s="220">
        <v>246.13645535863216</v>
      </c>
      <c r="AI141" s="72"/>
      <c r="AJ141" s="72"/>
      <c r="AK141" s="72"/>
      <c r="AL141" s="72"/>
      <c r="AM141" s="72"/>
      <c r="AN141" s="72"/>
      <c r="AO141" s="72"/>
      <c r="AP141" s="72"/>
    </row>
    <row r="142" spans="1:42" x14ac:dyDescent="0.55000000000000004">
      <c r="A142">
        <f t="shared" si="33"/>
        <v>2023</v>
      </c>
      <c r="B142" s="215">
        <v>105.69175761859135</v>
      </c>
      <c r="C142" s="215">
        <v>93.746333432977877</v>
      </c>
      <c r="D142" s="215">
        <v>157.18415549078605</v>
      </c>
      <c r="E142" s="215">
        <v>180.70817070084985</v>
      </c>
      <c r="F142" s="215">
        <v>293.14235492472795</v>
      </c>
      <c r="G142" s="215">
        <v>243.31811013224183</v>
      </c>
      <c r="H142" s="215">
        <v>274.95431503331167</v>
      </c>
      <c r="I142" s="215">
        <v>296.98200078487957</v>
      </c>
      <c r="J142" s="215">
        <v>297.76956245431421</v>
      </c>
      <c r="K142" s="215">
        <v>539.63191485850325</v>
      </c>
      <c r="L142" s="215">
        <v>140.0352169833094</v>
      </c>
      <c r="M142" s="196">
        <f t="shared" si="25"/>
        <v>210.94795107499422</v>
      </c>
      <c r="N142" s="196">
        <f t="shared" si="26"/>
        <v>192.01256790373191</v>
      </c>
      <c r="O142" s="216">
        <v>121.72957845281695</v>
      </c>
      <c r="P142" s="217">
        <v>25.581149235221158</v>
      </c>
      <c r="Q142" s="217">
        <v>188.76041332047802</v>
      </c>
      <c r="R142" s="217">
        <v>110.66605612221852</v>
      </c>
      <c r="S142" s="217">
        <v>243.88091864516102</v>
      </c>
      <c r="T142" s="217">
        <v>155.35907373234886</v>
      </c>
      <c r="U142" s="217">
        <v>180.43547791121182</v>
      </c>
      <c r="V142" s="212">
        <f t="shared" si="27"/>
        <v>169.12558027874277</v>
      </c>
      <c r="W142" s="212">
        <f t="shared" si="28"/>
        <v>163.80041782007731</v>
      </c>
      <c r="X142" s="218">
        <v>534.52504732845057</v>
      </c>
      <c r="Y142" s="219">
        <v>196.92926894403544</v>
      </c>
      <c r="Z142" s="219">
        <v>209.14667102948655</v>
      </c>
      <c r="AA142" s="219">
        <v>334.78085656787948</v>
      </c>
      <c r="AB142" s="219">
        <v>256.46352677265997</v>
      </c>
      <c r="AC142" s="219">
        <v>380.98747073324478</v>
      </c>
      <c r="AD142" s="168">
        <f t="shared" si="29"/>
        <v>344.40013647652597</v>
      </c>
      <c r="AE142" s="168">
        <f t="shared" si="30"/>
        <v>314.3643821497152</v>
      </c>
      <c r="AF142" s="99">
        <f t="shared" si="31"/>
        <v>223.32675521988651</v>
      </c>
      <c r="AG142" s="99">
        <f t="shared" si="32"/>
        <v>200.75581122906951</v>
      </c>
      <c r="AH142" s="220">
        <v>239.11596046334549</v>
      </c>
      <c r="AI142" s="72"/>
      <c r="AJ142" s="72"/>
      <c r="AK142" s="72"/>
      <c r="AL142" s="72"/>
      <c r="AM142" s="72"/>
      <c r="AN142" s="72"/>
      <c r="AO142" s="72"/>
      <c r="AP142" s="72"/>
    </row>
    <row r="143" spans="1:42" x14ac:dyDescent="0.55000000000000004">
      <c r="A143">
        <f t="shared" si="33"/>
        <v>2024</v>
      </c>
      <c r="B143" s="215">
        <v>130.88293811299874</v>
      </c>
      <c r="C143" s="215">
        <v>209.44749712547031</v>
      </c>
      <c r="D143" s="215">
        <v>174.38603980541313</v>
      </c>
      <c r="E143" s="215">
        <v>192.05002909673394</v>
      </c>
      <c r="F143" s="215">
        <v>231.35309355464781</v>
      </c>
      <c r="G143" s="215">
        <v>183.56075113385492</v>
      </c>
      <c r="H143" s="215">
        <v>238.82450428251946</v>
      </c>
      <c r="I143" s="215">
        <v>345.09679689337042</v>
      </c>
      <c r="J143" s="215">
        <v>259.98925895872821</v>
      </c>
      <c r="K143" s="215">
        <v>416.8374685552551</v>
      </c>
      <c r="L143" s="215">
        <v>152.18511493704383</v>
      </c>
      <c r="M143" s="196">
        <f t="shared" si="25"/>
        <v>204.84843942153557</v>
      </c>
      <c r="N143" s="196">
        <f t="shared" si="26"/>
        <v>195.39657800304315</v>
      </c>
      <c r="O143" s="216">
        <v>111.02998917234618</v>
      </c>
      <c r="P143" s="217">
        <v>272.05552211657698</v>
      </c>
      <c r="Q143" s="217">
        <v>188.41230744067997</v>
      </c>
      <c r="R143" s="217">
        <v>110.69371572134929</v>
      </c>
      <c r="S143" s="217">
        <v>286.84762971623832</v>
      </c>
      <c r="T143" s="217">
        <v>224.31184593049332</v>
      </c>
      <c r="U143" s="217">
        <v>185.44253642668806</v>
      </c>
      <c r="V143" s="212">
        <f t="shared" si="27"/>
        <v>183.10228234488022</v>
      </c>
      <c r="W143" s="212">
        <f t="shared" si="28"/>
        <v>175.65337106340999</v>
      </c>
      <c r="X143" s="218">
        <v>575.5636540738825</v>
      </c>
      <c r="Y143" s="219">
        <v>211.1836291932855</v>
      </c>
      <c r="Z143" s="219">
        <v>242.43321114661552</v>
      </c>
      <c r="AA143" s="219">
        <v>404.46789860337464</v>
      </c>
      <c r="AB143" s="219">
        <v>248.4962130544958</v>
      </c>
      <c r="AC143" s="219">
        <v>398.68791074011068</v>
      </c>
      <c r="AD143" s="168">
        <f t="shared" si="29"/>
        <v>373.86590406714379</v>
      </c>
      <c r="AE143" s="168">
        <f t="shared" si="30"/>
        <v>341.44441019696302</v>
      </c>
      <c r="AF143" s="99">
        <f t="shared" si="31"/>
        <v>229.01859340360363</v>
      </c>
      <c r="AG143" s="99">
        <f t="shared" si="32"/>
        <v>209.64371681256941</v>
      </c>
      <c r="AH143" s="220">
        <v>241.2116305813415</v>
      </c>
      <c r="AI143" s="72"/>
      <c r="AJ143" s="72"/>
      <c r="AK143" s="72"/>
      <c r="AL143" s="72"/>
      <c r="AM143" s="72"/>
      <c r="AN143" s="72"/>
      <c r="AO143" s="72"/>
      <c r="AP143" s="72"/>
    </row>
  </sheetData>
  <hyperlinks>
    <hyperlink ref="A1" location="'Cover page'!A1" display="'Cover page'!A1" xr:uid="{7565D671-C600-4AE1-9709-B818C5B961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5C07-133F-4268-80A9-549BE14EFC7E}">
  <sheetPr>
    <tabColor theme="9" tint="0.79998168889431442"/>
  </sheetPr>
  <dimension ref="A1:AU379"/>
  <sheetViews>
    <sheetView zoomScale="80" zoomScaleNormal="80" workbookViewId="0">
      <pane xSplit="2" ySplit="9" topLeftCell="C10" activePane="bottomRight" state="frozen"/>
      <selection pane="topRight"/>
      <selection pane="bottomLeft"/>
      <selection pane="bottomRight" activeCell="C6" sqref="C6:H6"/>
    </sheetView>
  </sheetViews>
  <sheetFormatPr defaultColWidth="9.15625" defaultRowHeight="14.4" x14ac:dyDescent="0.55000000000000004"/>
  <cols>
    <col min="1" max="1" width="26" customWidth="1"/>
    <col min="2" max="2" width="7.578125" customWidth="1"/>
    <col min="3" max="3" width="41" style="79" customWidth="1"/>
    <col min="4" max="4" width="19.26171875" style="79" customWidth="1"/>
    <col min="5" max="5" width="31.15625" style="79" customWidth="1"/>
    <col min="6" max="6" width="34.26171875" style="79" customWidth="1"/>
    <col min="7" max="7" width="31.15625" style="79" customWidth="1"/>
    <col min="8" max="8" width="16.26171875" style="79" customWidth="1"/>
    <col min="9" max="13" width="29" style="136" customWidth="1"/>
    <col min="14" max="15" width="22.41796875" style="79" customWidth="1"/>
    <col min="16" max="22" width="26.26171875" style="79" customWidth="1"/>
    <col min="23" max="25" width="10.83984375" customWidth="1"/>
    <col min="26" max="26" width="32.83984375" customWidth="1"/>
    <col min="27" max="36" width="29.68359375" customWidth="1"/>
    <col min="37" max="37" width="24.15625" customWidth="1"/>
    <col min="39" max="39" width="31.68359375" customWidth="1"/>
    <col min="40" max="40" width="29.68359375" customWidth="1"/>
    <col min="41" max="41" width="34.68359375" customWidth="1"/>
    <col min="42" max="42" width="34" customWidth="1"/>
    <col min="43" max="43" width="37.578125" customWidth="1"/>
    <col min="44" max="44" width="27" customWidth="1"/>
    <col min="45" max="46" width="30.41796875" customWidth="1"/>
    <col min="47" max="47" width="31.68359375" customWidth="1"/>
  </cols>
  <sheetData>
    <row r="1" spans="1:47" ht="15.75" customHeight="1" x14ac:dyDescent="0.7">
      <c r="A1" s="228" t="s">
        <v>1043</v>
      </c>
      <c r="C1" s="129" t="s">
        <v>260</v>
      </c>
      <c r="D1"/>
      <c r="E1"/>
      <c r="F1"/>
      <c r="G1"/>
      <c r="H1"/>
      <c r="I1"/>
      <c r="J1"/>
      <c r="K1"/>
      <c r="L1"/>
      <c r="M1"/>
      <c r="N1"/>
      <c r="O1"/>
      <c r="P1" s="133"/>
      <c r="Q1" s="133"/>
      <c r="R1" s="133"/>
      <c r="S1" s="133"/>
      <c r="T1" s="133"/>
      <c r="U1" s="133"/>
      <c r="V1" s="133"/>
      <c r="Z1" s="133"/>
      <c r="AR1" s="134"/>
    </row>
    <row r="2" spans="1:47" ht="18" customHeight="1" x14ac:dyDescent="0.7">
      <c r="C2" s="227" t="s">
        <v>1041</v>
      </c>
      <c r="D2"/>
      <c r="E2"/>
      <c r="F2"/>
      <c r="G2"/>
      <c r="H2"/>
      <c r="I2"/>
      <c r="J2"/>
      <c r="K2"/>
      <c r="L2"/>
      <c r="M2"/>
      <c r="N2"/>
      <c r="O2"/>
      <c r="P2" s="133"/>
      <c r="Q2" s="133"/>
      <c r="R2" s="133"/>
      <c r="S2" s="133"/>
      <c r="T2" s="133"/>
      <c r="U2" s="133"/>
      <c r="V2" s="133"/>
      <c r="Z2" s="133"/>
      <c r="AR2" s="134"/>
    </row>
    <row r="3" spans="1:47" ht="18" customHeight="1" x14ac:dyDescent="0.7">
      <c r="C3" s="232" t="s">
        <v>1052</v>
      </c>
      <c r="D3"/>
      <c r="E3"/>
      <c r="F3"/>
      <c r="G3"/>
      <c r="H3"/>
      <c r="I3"/>
      <c r="J3"/>
      <c r="K3"/>
      <c r="L3"/>
      <c r="M3"/>
      <c r="N3"/>
      <c r="O3"/>
      <c r="P3" s="133"/>
      <c r="Q3" s="133"/>
      <c r="R3" s="133"/>
      <c r="S3" s="133"/>
      <c r="T3" s="133"/>
      <c r="U3" s="133"/>
      <c r="V3" s="133"/>
      <c r="Z3" s="133"/>
      <c r="AR3" s="134"/>
    </row>
    <row r="4" spans="1:47" ht="18" customHeight="1" x14ac:dyDescent="0.7">
      <c r="C4" s="222" t="s">
        <v>1053</v>
      </c>
      <c r="D4" s="222"/>
      <c r="E4" s="222"/>
      <c r="F4" s="222"/>
      <c r="G4" s="222"/>
      <c r="H4" s="222"/>
      <c r="I4" s="222"/>
      <c r="J4" s="222"/>
      <c r="K4" s="222"/>
      <c r="L4" s="222"/>
      <c r="M4"/>
      <c r="N4"/>
      <c r="O4"/>
      <c r="P4" s="133"/>
      <c r="Q4" s="133"/>
      <c r="R4" s="133"/>
      <c r="S4" s="133"/>
      <c r="T4" s="133"/>
      <c r="U4" s="133"/>
      <c r="V4" s="133"/>
      <c r="Z4" s="133"/>
      <c r="AR4" s="134"/>
    </row>
    <row r="5" spans="1:47" ht="18" customHeight="1" x14ac:dyDescent="0.7">
      <c r="C5" s="225" t="s">
        <v>1054</v>
      </c>
      <c r="D5" s="222"/>
      <c r="E5" s="222"/>
      <c r="F5" s="222"/>
      <c r="G5" s="222"/>
      <c r="H5" s="222"/>
      <c r="I5" s="222"/>
      <c r="J5" s="222"/>
      <c r="K5" s="222"/>
      <c r="L5" s="222"/>
      <c r="M5"/>
      <c r="N5"/>
      <c r="O5"/>
      <c r="P5" s="133"/>
      <c r="Q5" s="133"/>
      <c r="R5" s="133"/>
      <c r="S5" s="133"/>
      <c r="T5" s="133"/>
      <c r="U5" s="133"/>
      <c r="V5" s="133"/>
      <c r="Z5" s="133"/>
      <c r="AR5" s="134"/>
    </row>
    <row r="6" spans="1:47" ht="30" customHeight="1" thickBot="1" x14ac:dyDescent="0.65">
      <c r="A6" s="135"/>
      <c r="C6" s="244" t="s">
        <v>163</v>
      </c>
      <c r="D6" s="244"/>
      <c r="E6" s="244"/>
      <c r="F6" s="244"/>
      <c r="G6" s="244"/>
      <c r="H6" s="244"/>
      <c r="I6" s="245" t="s">
        <v>1039</v>
      </c>
      <c r="J6" s="245"/>
      <c r="K6" s="245"/>
      <c r="L6" s="245"/>
      <c r="M6" s="245"/>
      <c r="N6" s="245"/>
      <c r="O6" s="245"/>
      <c r="P6" s="246" t="s">
        <v>1040</v>
      </c>
      <c r="Q6" s="246"/>
      <c r="R6" s="246"/>
      <c r="S6" s="246"/>
      <c r="T6" s="246"/>
      <c r="U6" s="246"/>
      <c r="V6" s="246"/>
      <c r="Z6" s="126"/>
      <c r="AA6" s="126"/>
      <c r="AE6" s="126"/>
      <c r="AM6" s="126"/>
    </row>
    <row r="7" spans="1:47" s="127" customFormat="1" ht="63" customHeight="1" thickTop="1" x14ac:dyDescent="0.55000000000000004">
      <c r="C7" s="137" t="s">
        <v>164</v>
      </c>
      <c r="D7" s="137"/>
      <c r="E7" s="137" t="s">
        <v>165</v>
      </c>
      <c r="F7" s="138"/>
      <c r="G7" s="137"/>
      <c r="H7" s="139" t="s">
        <v>166</v>
      </c>
      <c r="I7" s="140" t="s">
        <v>167</v>
      </c>
      <c r="J7" s="140"/>
      <c r="K7" s="140" t="s">
        <v>168</v>
      </c>
      <c r="L7" s="140"/>
      <c r="M7" s="140"/>
      <c r="N7" s="140" t="s">
        <v>1037</v>
      </c>
      <c r="O7" s="141" t="s">
        <v>169</v>
      </c>
      <c r="P7" s="142" t="s">
        <v>170</v>
      </c>
      <c r="Q7" s="142"/>
      <c r="R7" s="142"/>
      <c r="S7" s="142"/>
      <c r="T7" s="142"/>
      <c r="U7" s="142"/>
      <c r="V7" s="142"/>
      <c r="W7" s="143"/>
      <c r="X7" s="143"/>
      <c r="Y7" s="143"/>
      <c r="Z7" s="143"/>
      <c r="AA7" s="143"/>
      <c r="AB7" s="143"/>
      <c r="AC7" s="143"/>
      <c r="AD7" s="143"/>
      <c r="AE7" s="143"/>
      <c r="AF7" s="144"/>
      <c r="AG7" s="144"/>
      <c r="AH7" s="143"/>
      <c r="AI7" s="143"/>
      <c r="AJ7" s="143"/>
      <c r="AM7" s="143"/>
      <c r="AN7" s="143"/>
      <c r="AO7" s="143"/>
      <c r="AP7" s="143"/>
      <c r="AQ7" s="143"/>
      <c r="AR7" s="143"/>
      <c r="AS7" s="143"/>
      <c r="AT7" s="143"/>
      <c r="AU7" s="143"/>
    </row>
    <row r="8" spans="1:47" s="146" customFormat="1" ht="46.5" customHeight="1" x14ac:dyDescent="0.55000000000000004">
      <c r="A8" s="145" t="s">
        <v>171</v>
      </c>
      <c r="C8" s="86" t="s">
        <v>172</v>
      </c>
      <c r="D8" s="86" t="s">
        <v>173</v>
      </c>
      <c r="E8" s="79" t="s">
        <v>174</v>
      </c>
      <c r="F8" s="79" t="s">
        <v>174</v>
      </c>
      <c r="G8" s="79" t="s">
        <v>174</v>
      </c>
      <c r="H8" s="148" t="s">
        <v>1042</v>
      </c>
      <c r="I8" s="149" t="s">
        <v>176</v>
      </c>
      <c r="J8" s="149" t="s">
        <v>177</v>
      </c>
      <c r="K8" s="149" t="s">
        <v>178</v>
      </c>
      <c r="L8" s="149" t="s">
        <v>178</v>
      </c>
      <c r="M8" s="149"/>
      <c r="N8" s="149" t="s">
        <v>175</v>
      </c>
      <c r="O8" s="150"/>
      <c r="P8" s="151" t="s">
        <v>179</v>
      </c>
      <c r="Q8" s="151" t="s">
        <v>180</v>
      </c>
      <c r="R8" s="151" t="s">
        <v>181</v>
      </c>
      <c r="S8" s="151" t="s">
        <v>182</v>
      </c>
      <c r="T8" s="151" t="s">
        <v>183</v>
      </c>
      <c r="U8" s="151" t="s">
        <v>184</v>
      </c>
      <c r="V8" s="151" t="s">
        <v>185</v>
      </c>
      <c r="W8" s="144"/>
      <c r="X8" s="144"/>
      <c r="Y8" s="144"/>
      <c r="Z8" s="144"/>
      <c r="AA8" s="144"/>
      <c r="AB8" s="144"/>
      <c r="AC8" s="144"/>
      <c r="AD8" s="144"/>
      <c r="AE8" s="144"/>
      <c r="AF8" s="143"/>
      <c r="AG8" s="143"/>
      <c r="AH8" s="144"/>
      <c r="AI8" s="144"/>
      <c r="AJ8" s="144"/>
      <c r="AK8" s="144"/>
      <c r="AM8" s="144"/>
      <c r="AN8" s="144"/>
      <c r="AO8" s="144"/>
      <c r="AP8" s="144"/>
      <c r="AQ8" s="144"/>
      <c r="AR8" s="144"/>
      <c r="AS8" s="144"/>
      <c r="AT8" s="144"/>
      <c r="AU8" s="144"/>
    </row>
    <row r="9" spans="1:47" s="146" customFormat="1" ht="26.1" x14ac:dyDescent="0.55000000000000004">
      <c r="A9" s="145"/>
      <c r="C9" s="147" t="s">
        <v>186</v>
      </c>
      <c r="D9" s="147" t="s">
        <v>186</v>
      </c>
      <c r="E9" s="147" t="s">
        <v>186</v>
      </c>
      <c r="F9" s="147" t="s">
        <v>187</v>
      </c>
      <c r="G9" s="147" t="s">
        <v>188</v>
      </c>
      <c r="H9" s="148"/>
      <c r="I9" s="152" t="s">
        <v>189</v>
      </c>
      <c r="J9" s="152"/>
      <c r="K9" s="152" t="s">
        <v>190</v>
      </c>
      <c r="L9" s="152" t="s">
        <v>191</v>
      </c>
      <c r="M9" s="152" t="s">
        <v>192</v>
      </c>
      <c r="N9" s="152" t="s">
        <v>1038</v>
      </c>
      <c r="O9" s="153" t="s">
        <v>193</v>
      </c>
      <c r="P9" s="154"/>
      <c r="Q9" s="154"/>
      <c r="R9" s="154"/>
      <c r="S9" s="154"/>
      <c r="T9" s="154"/>
      <c r="U9" s="154"/>
      <c r="V9" s="154"/>
      <c r="W9" s="144"/>
      <c r="X9" s="144"/>
      <c r="Y9" s="144"/>
      <c r="Z9" s="144"/>
      <c r="AA9" s="144"/>
      <c r="AB9" s="144"/>
      <c r="AC9" s="144"/>
      <c r="AD9" s="144"/>
      <c r="AE9" s="144"/>
      <c r="AF9" s="143"/>
      <c r="AG9" s="143"/>
      <c r="AH9" s="144"/>
      <c r="AI9" s="144"/>
      <c r="AJ9" s="144"/>
      <c r="AK9" s="144"/>
      <c r="AM9" s="144"/>
      <c r="AN9" s="144"/>
      <c r="AO9" s="144"/>
      <c r="AP9" s="144"/>
      <c r="AQ9" s="144"/>
      <c r="AR9" s="144"/>
      <c r="AS9" s="144"/>
      <c r="AT9" s="144"/>
      <c r="AU9" s="144"/>
    </row>
    <row r="10" spans="1:47" s="146" customFormat="1" x14ac:dyDescent="0.55000000000000004">
      <c r="A10" s="127">
        <f>A14-1</f>
        <v>1961</v>
      </c>
      <c r="B10" t="s">
        <v>194</v>
      </c>
      <c r="C10" s="147"/>
      <c r="D10" s="147"/>
      <c r="E10" s="147"/>
      <c r="F10" s="147"/>
      <c r="G10" s="147"/>
      <c r="H10" s="148"/>
      <c r="I10" s="155">
        <v>1.9079999999999999</v>
      </c>
      <c r="J10" s="155"/>
      <c r="K10" s="155"/>
      <c r="L10" s="155"/>
      <c r="M10" s="155"/>
      <c r="N10" s="156"/>
      <c r="O10" s="157">
        <f t="shared" ref="O10:O73" si="0">I10</f>
        <v>1.9079999999999999</v>
      </c>
      <c r="P10" s="158">
        <v>2.1334919028255683</v>
      </c>
      <c r="Q10" s="158">
        <v>2.2556390977443499</v>
      </c>
      <c r="R10" s="158">
        <f>Q10-P10</f>
        <v>0.12214719491878157</v>
      </c>
      <c r="S10" s="159"/>
      <c r="T10" s="159"/>
      <c r="U10" s="158">
        <v>2.1579420163165253</v>
      </c>
      <c r="V10" s="158">
        <f t="shared" ref="V10:V73" si="1">U10-P10</f>
        <v>2.4450113490956937E-2</v>
      </c>
      <c r="W10" s="144"/>
      <c r="X10" s="144"/>
      <c r="Y10" s="144"/>
      <c r="Z10" s="144"/>
      <c r="AA10" s="144"/>
      <c r="AB10" s="144"/>
      <c r="AC10" s="144"/>
      <c r="AD10" s="144"/>
      <c r="AE10" s="144"/>
      <c r="AF10" s="143"/>
      <c r="AG10" s="143"/>
      <c r="AH10" s="144"/>
      <c r="AI10" s="144"/>
      <c r="AJ10" s="144"/>
      <c r="AK10" s="144"/>
      <c r="AM10" s="144"/>
      <c r="AN10" s="144"/>
      <c r="AO10" s="144"/>
      <c r="AP10" s="144"/>
      <c r="AQ10" s="144"/>
      <c r="AR10" s="144"/>
      <c r="AS10" s="144"/>
      <c r="AT10" s="144"/>
      <c r="AU10" s="144"/>
    </row>
    <row r="11" spans="1:47" s="146" customFormat="1" x14ac:dyDescent="0.55000000000000004">
      <c r="A11" s="127"/>
      <c r="B11" t="s">
        <v>195</v>
      </c>
      <c r="C11" s="147"/>
      <c r="D11" s="147"/>
      <c r="E11" s="147"/>
      <c r="F11" s="147"/>
      <c r="G11" s="147"/>
      <c r="H11" s="148"/>
      <c r="I11" s="155">
        <v>2.2519999999999998</v>
      </c>
      <c r="J11" s="155"/>
      <c r="K11" s="155"/>
      <c r="L11" s="155"/>
      <c r="M11" s="155"/>
      <c r="N11" s="156"/>
      <c r="O11" s="157">
        <f t="shared" si="0"/>
        <v>2.2519999999999998</v>
      </c>
      <c r="P11" s="158">
        <v>2.7006923990073233</v>
      </c>
      <c r="Q11" s="158">
        <v>3.1292517006802711</v>
      </c>
      <c r="R11" s="158">
        <f t="shared" ref="R11:R74" si="2">Q11-P11</f>
        <v>0.42855930167294787</v>
      </c>
      <c r="S11" s="159"/>
      <c r="T11" s="159"/>
      <c r="U11" s="158">
        <v>2.5203966246558593</v>
      </c>
      <c r="V11" s="158">
        <f t="shared" si="1"/>
        <v>-0.18029577435146393</v>
      </c>
      <c r="W11" s="144"/>
      <c r="X11" s="144"/>
      <c r="Y11" s="144"/>
      <c r="Z11" s="144"/>
      <c r="AA11" s="144"/>
      <c r="AB11" s="144"/>
      <c r="AC11" s="144"/>
      <c r="AD11" s="144"/>
      <c r="AE11" s="144"/>
      <c r="AF11" s="143"/>
      <c r="AG11" s="143"/>
      <c r="AH11" s="144"/>
      <c r="AI11" s="144"/>
      <c r="AJ11" s="144"/>
      <c r="AK11" s="144"/>
      <c r="AM11" s="144"/>
      <c r="AN11" s="144"/>
      <c r="AO11" s="144"/>
      <c r="AP11" s="144"/>
      <c r="AQ11" s="144"/>
      <c r="AR11" s="144"/>
      <c r="AS11" s="144"/>
      <c r="AT11" s="144"/>
      <c r="AU11" s="144"/>
    </row>
    <row r="12" spans="1:47" s="146" customFormat="1" x14ac:dyDescent="0.55000000000000004">
      <c r="A12" s="127"/>
      <c r="B12" t="s">
        <v>196</v>
      </c>
      <c r="C12" s="147"/>
      <c r="D12" s="147"/>
      <c r="E12" s="147"/>
      <c r="F12" s="147"/>
      <c r="G12" s="147"/>
      <c r="H12" s="148"/>
      <c r="I12" s="155">
        <v>2.8180000000000001</v>
      </c>
      <c r="J12" s="155"/>
      <c r="K12" s="155"/>
      <c r="L12" s="155"/>
      <c r="M12" s="155"/>
      <c r="N12" s="156"/>
      <c r="O12" s="157">
        <f t="shared" si="0"/>
        <v>2.8180000000000001</v>
      </c>
      <c r="P12" s="158">
        <v>3.997517153079329</v>
      </c>
      <c r="Q12" s="158">
        <v>4.2090970807874868</v>
      </c>
      <c r="R12" s="158">
        <f t="shared" si="2"/>
        <v>0.21157992770815781</v>
      </c>
      <c r="S12" s="159"/>
      <c r="T12" s="159"/>
      <c r="U12" s="158">
        <v>3.7984146545150566</v>
      </c>
      <c r="V12" s="158">
        <f t="shared" si="1"/>
        <v>-0.19910249856427242</v>
      </c>
      <c r="W12" s="144"/>
      <c r="X12" s="144"/>
      <c r="Y12" s="144"/>
      <c r="Z12" s="144"/>
      <c r="AA12" s="144"/>
      <c r="AB12" s="144"/>
      <c r="AC12" s="144"/>
      <c r="AD12" s="144"/>
      <c r="AE12" s="144"/>
      <c r="AF12" s="143"/>
      <c r="AG12" s="143"/>
      <c r="AH12" s="144"/>
      <c r="AI12" s="144"/>
      <c r="AJ12" s="144"/>
      <c r="AK12" s="144"/>
      <c r="AM12" s="144"/>
      <c r="AN12" s="144"/>
      <c r="AO12" s="144"/>
      <c r="AP12" s="144"/>
      <c r="AQ12" s="144"/>
      <c r="AR12" s="144"/>
      <c r="AS12" s="144"/>
      <c r="AT12" s="144"/>
      <c r="AU12" s="144"/>
    </row>
    <row r="13" spans="1:47" s="146" customFormat="1" x14ac:dyDescent="0.55000000000000004">
      <c r="A13" s="127"/>
      <c r="B13" t="s">
        <v>197</v>
      </c>
      <c r="C13" s="147"/>
      <c r="D13" s="147"/>
      <c r="E13" s="147"/>
      <c r="F13" s="147"/>
      <c r="G13" s="147"/>
      <c r="H13" s="148"/>
      <c r="I13" s="155">
        <v>2.734</v>
      </c>
      <c r="J13" s="155"/>
      <c r="K13" s="155"/>
      <c r="L13" s="155"/>
      <c r="M13" s="155"/>
      <c r="N13" s="156"/>
      <c r="O13" s="157">
        <f t="shared" si="0"/>
        <v>2.734</v>
      </c>
      <c r="P13" s="158">
        <v>3.9341704144592171</v>
      </c>
      <c r="Q13" s="158">
        <v>4.2310275352585762</v>
      </c>
      <c r="R13" s="158">
        <f t="shared" si="2"/>
        <v>0.29685712079935911</v>
      </c>
      <c r="S13" s="159"/>
      <c r="T13" s="159"/>
      <c r="U13" s="158">
        <v>3.5409225519797616</v>
      </c>
      <c r="V13" s="158">
        <f t="shared" si="1"/>
        <v>-0.39324786247945553</v>
      </c>
      <c r="W13" s="144"/>
      <c r="X13" s="144"/>
      <c r="Y13" s="144"/>
      <c r="Z13" s="144"/>
      <c r="AA13" s="144"/>
      <c r="AB13" s="144"/>
      <c r="AC13" s="144"/>
      <c r="AD13" s="144"/>
      <c r="AE13" s="144"/>
      <c r="AF13" s="143"/>
      <c r="AG13" s="143"/>
      <c r="AH13" s="144"/>
      <c r="AI13" s="144"/>
      <c r="AJ13" s="144"/>
      <c r="AK13" s="144"/>
      <c r="AM13" s="144"/>
      <c r="AN13" s="144"/>
      <c r="AO13" s="144"/>
      <c r="AP13" s="144"/>
      <c r="AQ13" s="144"/>
      <c r="AR13" s="144"/>
      <c r="AS13" s="144"/>
      <c r="AT13" s="144"/>
      <c r="AU13" s="144"/>
    </row>
    <row r="14" spans="1:47" s="146" customFormat="1" x14ac:dyDescent="0.55000000000000004">
      <c r="A14" s="127">
        <f>A18-1</f>
        <v>1962</v>
      </c>
      <c r="B14" t="s">
        <v>194</v>
      </c>
      <c r="C14" s="147"/>
      <c r="D14" s="147"/>
      <c r="E14" s="147"/>
      <c r="F14" s="147"/>
      <c r="G14" s="147"/>
      <c r="H14" s="148"/>
      <c r="I14" s="155">
        <v>2.9510000000000001</v>
      </c>
      <c r="J14" s="155"/>
      <c r="K14" s="155"/>
      <c r="L14" s="155"/>
      <c r="M14" s="155"/>
      <c r="N14" s="156"/>
      <c r="O14" s="157">
        <f t="shared" si="0"/>
        <v>2.9510000000000001</v>
      </c>
      <c r="P14" s="158">
        <v>4.4003801783919982</v>
      </c>
      <c r="Q14" s="158">
        <v>4.7459893048128521</v>
      </c>
      <c r="R14" s="158">
        <f t="shared" si="2"/>
        <v>0.34560912642085384</v>
      </c>
      <c r="S14" s="159"/>
      <c r="T14" s="159"/>
      <c r="U14" s="158">
        <v>4.1384684050743914</v>
      </c>
      <c r="V14" s="158">
        <f t="shared" si="1"/>
        <v>-0.26191177331760684</v>
      </c>
      <c r="W14" s="144"/>
      <c r="X14" s="144"/>
      <c r="Y14" s="144"/>
      <c r="Z14" s="144"/>
      <c r="AA14" s="144"/>
      <c r="AB14" s="144"/>
      <c r="AC14" s="144"/>
      <c r="AD14" s="144"/>
      <c r="AE14" s="144"/>
      <c r="AF14" s="143"/>
      <c r="AG14" s="143"/>
      <c r="AH14" s="144"/>
      <c r="AI14" s="144"/>
      <c r="AJ14" s="144"/>
      <c r="AK14" s="144"/>
      <c r="AM14" s="144"/>
      <c r="AN14" s="144"/>
      <c r="AO14" s="144"/>
      <c r="AP14" s="144"/>
      <c r="AQ14" s="144"/>
      <c r="AR14" s="144"/>
      <c r="AS14" s="144"/>
      <c r="AT14" s="144"/>
      <c r="AU14" s="144"/>
    </row>
    <row r="15" spans="1:47" s="146" customFormat="1" x14ac:dyDescent="0.55000000000000004">
      <c r="A15" s="127"/>
      <c r="B15" t="s">
        <v>195</v>
      </c>
      <c r="C15" s="147"/>
      <c r="D15" s="147"/>
      <c r="E15" s="147"/>
      <c r="F15" s="147"/>
      <c r="G15" s="147"/>
      <c r="H15" s="148"/>
      <c r="I15" s="155">
        <v>2.7229999999999999</v>
      </c>
      <c r="J15" s="155"/>
      <c r="K15" s="155"/>
      <c r="L15" s="155"/>
      <c r="M15" s="155"/>
      <c r="N15" s="156"/>
      <c r="O15" s="157">
        <f t="shared" si="0"/>
        <v>2.7229999999999999</v>
      </c>
      <c r="P15" s="158">
        <v>5.4997909627685715</v>
      </c>
      <c r="Q15" s="158">
        <v>5.5408970976253471</v>
      </c>
      <c r="R15" s="158">
        <f t="shared" si="2"/>
        <v>4.1106134856775611E-2</v>
      </c>
      <c r="S15" s="159"/>
      <c r="T15" s="159"/>
      <c r="U15" s="158">
        <v>4.5520465514461534</v>
      </c>
      <c r="V15" s="158">
        <f t="shared" si="1"/>
        <v>-0.94774441132241805</v>
      </c>
      <c r="W15" s="144"/>
      <c r="X15" s="144"/>
      <c r="Y15" s="144"/>
      <c r="Z15" s="144"/>
      <c r="AA15" s="144"/>
      <c r="AB15" s="144"/>
      <c r="AC15" s="144"/>
      <c r="AD15" s="144"/>
      <c r="AE15" s="144"/>
      <c r="AF15" s="143"/>
      <c r="AG15" s="143"/>
      <c r="AH15" s="144"/>
      <c r="AI15" s="144"/>
      <c r="AJ15" s="144"/>
      <c r="AK15" s="144"/>
      <c r="AM15" s="144"/>
      <c r="AN15" s="144"/>
      <c r="AO15" s="144"/>
      <c r="AP15" s="144"/>
      <c r="AQ15" s="144"/>
      <c r="AR15" s="144"/>
      <c r="AS15" s="144"/>
      <c r="AT15" s="144"/>
      <c r="AU15" s="144"/>
    </row>
    <row r="16" spans="1:47" s="146" customFormat="1" x14ac:dyDescent="0.55000000000000004">
      <c r="A16" s="127"/>
      <c r="B16" t="s">
        <v>196</v>
      </c>
      <c r="C16" s="147"/>
      <c r="D16" s="147"/>
      <c r="E16" s="147"/>
      <c r="F16" s="147"/>
      <c r="G16" s="147"/>
      <c r="H16" s="148"/>
      <c r="I16" s="160">
        <v>2.468</v>
      </c>
      <c r="J16" s="160"/>
      <c r="K16" s="160"/>
      <c r="L16" s="160"/>
      <c r="M16" s="160"/>
      <c r="N16" s="156"/>
      <c r="O16" s="157">
        <f t="shared" si="0"/>
        <v>2.468</v>
      </c>
      <c r="P16" s="158">
        <v>3.6303476243052444</v>
      </c>
      <c r="Q16" s="158">
        <v>3.7785016286645003</v>
      </c>
      <c r="R16" s="158">
        <f t="shared" si="2"/>
        <v>0.14815400435925596</v>
      </c>
      <c r="S16" s="159"/>
      <c r="T16" s="159"/>
      <c r="U16" s="158">
        <v>3.3222774051333772</v>
      </c>
      <c r="V16" s="158">
        <f t="shared" si="1"/>
        <v>-0.30807021917186717</v>
      </c>
      <c r="W16" s="144"/>
      <c r="X16" s="144"/>
      <c r="Y16" s="144"/>
      <c r="Z16" s="144"/>
      <c r="AA16" s="144"/>
      <c r="AB16" s="144"/>
      <c r="AC16" s="144"/>
      <c r="AD16" s="144"/>
      <c r="AE16" s="144"/>
      <c r="AF16" s="143"/>
      <c r="AG16" s="143"/>
      <c r="AH16" s="144"/>
      <c r="AI16" s="144"/>
      <c r="AJ16" s="144"/>
      <c r="AK16" s="144"/>
      <c r="AM16" s="144"/>
      <c r="AN16" s="144"/>
      <c r="AO16" s="144"/>
      <c r="AP16" s="144"/>
      <c r="AQ16" s="144"/>
      <c r="AR16" s="144"/>
      <c r="AS16" s="144"/>
      <c r="AT16" s="144"/>
      <c r="AU16" s="144"/>
    </row>
    <row r="17" spans="1:47" s="146" customFormat="1" x14ac:dyDescent="0.55000000000000004">
      <c r="A17" s="127"/>
      <c r="B17" t="s">
        <v>197</v>
      </c>
      <c r="C17" s="147"/>
      <c r="D17" s="147"/>
      <c r="E17" s="147"/>
      <c r="F17" s="147"/>
      <c r="G17" s="147"/>
      <c r="H17" s="148"/>
      <c r="I17" s="160">
        <v>2.3439999999999999</v>
      </c>
      <c r="J17" s="160"/>
      <c r="K17" s="160"/>
      <c r="L17" s="160"/>
      <c r="M17" s="160"/>
      <c r="N17" s="156"/>
      <c r="O17" s="157">
        <f t="shared" si="0"/>
        <v>2.3439999999999999</v>
      </c>
      <c r="P17" s="158">
        <v>2.5988722971794118</v>
      </c>
      <c r="Q17" s="158">
        <v>2.6417525773195933</v>
      </c>
      <c r="R17" s="158">
        <f t="shared" si="2"/>
        <v>4.2880280140181526E-2</v>
      </c>
      <c r="S17" s="159"/>
      <c r="T17" s="159"/>
      <c r="U17" s="158">
        <v>2.8618911167084917</v>
      </c>
      <c r="V17" s="158">
        <f t="shared" si="1"/>
        <v>0.26301881952907991</v>
      </c>
      <c r="W17" s="144"/>
      <c r="X17" s="144"/>
      <c r="Y17" s="144"/>
      <c r="Z17" s="144"/>
      <c r="AA17" s="144"/>
      <c r="AB17" s="144"/>
      <c r="AC17" s="144"/>
      <c r="AD17" s="144"/>
      <c r="AE17" s="144"/>
      <c r="AF17" s="143"/>
      <c r="AG17" s="143"/>
      <c r="AH17" s="144"/>
      <c r="AI17" s="144"/>
      <c r="AJ17" s="144"/>
      <c r="AK17" s="144"/>
      <c r="AM17" s="144"/>
      <c r="AN17" s="144"/>
      <c r="AO17" s="144"/>
      <c r="AP17" s="144"/>
      <c r="AQ17" s="144"/>
      <c r="AR17" s="144"/>
      <c r="AS17" s="144"/>
      <c r="AT17" s="144"/>
      <c r="AU17" s="144"/>
    </row>
    <row r="18" spans="1:47" s="146" customFormat="1" x14ac:dyDescent="0.55000000000000004">
      <c r="A18" s="127">
        <f>A22-1</f>
        <v>1963</v>
      </c>
      <c r="B18" t="s">
        <v>194</v>
      </c>
      <c r="C18" s="147"/>
      <c r="D18" s="147"/>
      <c r="E18" s="147"/>
      <c r="F18" s="147"/>
      <c r="G18" s="147"/>
      <c r="H18" s="148"/>
      <c r="I18" s="160">
        <v>2.367</v>
      </c>
      <c r="J18" s="160"/>
      <c r="K18" s="160"/>
      <c r="L18" s="160"/>
      <c r="M18" s="160"/>
      <c r="N18" s="156"/>
      <c r="O18" s="157">
        <f t="shared" si="0"/>
        <v>2.367</v>
      </c>
      <c r="P18" s="158">
        <v>3.4332183675167727</v>
      </c>
      <c r="Q18" s="158">
        <v>3.1269942565411526</v>
      </c>
      <c r="R18" s="158">
        <f t="shared" si="2"/>
        <v>-0.30622411097562008</v>
      </c>
      <c r="S18" s="159"/>
      <c r="T18" s="159"/>
      <c r="U18" s="158">
        <v>2.082462503268772</v>
      </c>
      <c r="V18" s="158">
        <f t="shared" si="1"/>
        <v>-1.3507558642480006</v>
      </c>
      <c r="W18" s="144"/>
      <c r="X18" s="144"/>
      <c r="Y18" s="144"/>
      <c r="Z18" s="144"/>
      <c r="AA18" s="144"/>
      <c r="AB18" s="144"/>
      <c r="AC18" s="144"/>
      <c r="AD18" s="144"/>
      <c r="AE18" s="144"/>
      <c r="AF18" s="143"/>
      <c r="AG18" s="143"/>
      <c r="AH18" s="144"/>
      <c r="AI18" s="144"/>
      <c r="AJ18" s="144"/>
      <c r="AK18" s="144"/>
      <c r="AM18" s="144"/>
      <c r="AN18" s="144"/>
      <c r="AO18" s="144"/>
      <c r="AP18" s="144"/>
      <c r="AQ18" s="144"/>
      <c r="AR18" s="144"/>
      <c r="AS18" s="144"/>
      <c r="AT18" s="144"/>
      <c r="AU18" s="144"/>
    </row>
    <row r="19" spans="1:47" s="146" customFormat="1" x14ac:dyDescent="0.55000000000000004">
      <c r="A19" s="127"/>
      <c r="B19" t="s">
        <v>195</v>
      </c>
      <c r="C19" s="147"/>
      <c r="D19" s="147"/>
      <c r="E19" s="147"/>
      <c r="F19" s="147"/>
      <c r="G19" s="147"/>
      <c r="H19" s="148"/>
      <c r="I19" s="160">
        <v>2.1819999999999999</v>
      </c>
      <c r="J19" s="160"/>
      <c r="K19" s="160"/>
      <c r="L19" s="160"/>
      <c r="M19" s="160"/>
      <c r="N19" s="156"/>
      <c r="O19" s="157">
        <f t="shared" si="0"/>
        <v>2.1819999999999999</v>
      </c>
      <c r="P19" s="158">
        <v>1.6641244602923138</v>
      </c>
      <c r="Q19" s="158">
        <v>1.6250000000000142</v>
      </c>
      <c r="R19" s="158">
        <f t="shared" si="2"/>
        <v>-3.9124460292299545E-2</v>
      </c>
      <c r="S19" s="159"/>
      <c r="T19" s="159"/>
      <c r="U19" s="158">
        <v>0.94531793694243049</v>
      </c>
      <c r="V19" s="158">
        <f t="shared" si="1"/>
        <v>-0.71880652334988326</v>
      </c>
      <c r="W19" s="144"/>
      <c r="X19" s="144"/>
      <c r="Y19" s="144"/>
      <c r="Z19" s="144"/>
      <c r="AA19" s="144"/>
      <c r="AB19" s="144"/>
      <c r="AC19" s="144"/>
      <c r="AD19" s="144"/>
      <c r="AE19" s="144"/>
      <c r="AF19" s="143"/>
      <c r="AG19" s="143"/>
      <c r="AH19" s="144"/>
      <c r="AI19" s="144"/>
      <c r="AJ19" s="144"/>
      <c r="AK19" s="144"/>
      <c r="AM19" s="144"/>
      <c r="AN19" s="144"/>
      <c r="AO19" s="144"/>
      <c r="AP19" s="144"/>
      <c r="AQ19" s="144"/>
      <c r="AR19" s="144"/>
      <c r="AS19" s="144"/>
      <c r="AT19" s="144"/>
      <c r="AU19" s="144"/>
    </row>
    <row r="20" spans="1:47" s="146" customFormat="1" x14ac:dyDescent="0.55000000000000004">
      <c r="A20" s="127"/>
      <c r="B20" t="s">
        <v>196</v>
      </c>
      <c r="C20" s="147"/>
      <c r="D20" s="147"/>
      <c r="E20" s="147"/>
      <c r="F20" s="147"/>
      <c r="G20" s="147"/>
      <c r="H20" s="148"/>
      <c r="I20" s="161">
        <v>2.4079999999999999</v>
      </c>
      <c r="J20" s="161"/>
      <c r="K20" s="161"/>
      <c r="L20" s="161"/>
      <c r="M20" s="161"/>
      <c r="N20" s="156"/>
      <c r="O20" s="157">
        <f t="shared" si="0"/>
        <v>2.4079999999999999</v>
      </c>
      <c r="P20" s="158">
        <v>1.3985007127405851</v>
      </c>
      <c r="Q20" s="158">
        <v>1.3810420590081662</v>
      </c>
      <c r="R20" s="158">
        <f t="shared" si="2"/>
        <v>-1.7458653732418838E-2</v>
      </c>
      <c r="S20" s="159"/>
      <c r="T20" s="159"/>
      <c r="U20" s="158">
        <v>1.3228302878079319</v>
      </c>
      <c r="V20" s="158">
        <f t="shared" si="1"/>
        <v>-7.5670424932653191E-2</v>
      </c>
      <c r="W20" s="144"/>
      <c r="X20" s="144"/>
      <c r="Y20" s="144"/>
      <c r="Z20" s="144"/>
      <c r="AA20" s="144"/>
      <c r="AB20" s="144"/>
      <c r="AC20" s="144"/>
      <c r="AD20" s="144"/>
      <c r="AE20" s="144"/>
      <c r="AF20" s="143"/>
      <c r="AG20" s="143"/>
      <c r="AH20" s="144"/>
      <c r="AI20" s="144"/>
      <c r="AJ20" s="144"/>
      <c r="AK20" s="144"/>
      <c r="AM20" s="144"/>
      <c r="AN20" s="144"/>
      <c r="AO20" s="144"/>
      <c r="AP20" s="144"/>
      <c r="AQ20" s="144"/>
      <c r="AR20" s="144"/>
      <c r="AS20" s="144"/>
      <c r="AT20" s="144"/>
      <c r="AU20" s="144"/>
    </row>
    <row r="21" spans="1:47" s="146" customFormat="1" x14ac:dyDescent="0.55000000000000004">
      <c r="A21" s="127"/>
      <c r="B21" t="s">
        <v>197</v>
      </c>
      <c r="C21" s="147"/>
      <c r="D21" s="147"/>
      <c r="E21" s="147"/>
      <c r="F21" s="147"/>
      <c r="G21" s="147"/>
      <c r="H21" s="148"/>
      <c r="I21" s="161">
        <v>2.4140000000000001</v>
      </c>
      <c r="J21" s="161"/>
      <c r="K21" s="161"/>
      <c r="L21" s="161"/>
      <c r="M21" s="161"/>
      <c r="N21" s="156"/>
      <c r="O21" s="157">
        <f t="shared" si="0"/>
        <v>2.4140000000000001</v>
      </c>
      <c r="P21" s="158">
        <v>2.2326385985244315</v>
      </c>
      <c r="Q21" s="158">
        <v>2.0715630885122494</v>
      </c>
      <c r="R21" s="158">
        <f t="shared" si="2"/>
        <v>-0.16107551001218212</v>
      </c>
      <c r="S21" s="159"/>
      <c r="T21" s="159"/>
      <c r="U21" s="158">
        <v>2.8238766757359315</v>
      </c>
      <c r="V21" s="158">
        <f t="shared" si="1"/>
        <v>0.59123807721150001</v>
      </c>
      <c r="W21" s="144"/>
      <c r="X21" s="144"/>
      <c r="Y21" s="144"/>
      <c r="Z21" s="144"/>
      <c r="AA21" s="144"/>
      <c r="AB21" s="144"/>
      <c r="AC21" s="144"/>
      <c r="AD21" s="144"/>
      <c r="AE21" s="144"/>
      <c r="AF21" s="143"/>
      <c r="AG21" s="143"/>
      <c r="AH21" s="144"/>
      <c r="AI21" s="144"/>
      <c r="AJ21" s="144"/>
      <c r="AK21" s="144"/>
      <c r="AM21" s="144"/>
      <c r="AN21" s="144"/>
      <c r="AO21" s="144"/>
      <c r="AP21" s="144"/>
      <c r="AQ21" s="144"/>
      <c r="AR21" s="144"/>
      <c r="AS21" s="144"/>
      <c r="AT21" s="144"/>
      <c r="AU21" s="144"/>
    </row>
    <row r="22" spans="1:47" s="146" customFormat="1" x14ac:dyDescent="0.55000000000000004">
      <c r="A22" s="127">
        <f>A26-1</f>
        <v>1964</v>
      </c>
      <c r="B22" t="s">
        <v>194</v>
      </c>
      <c r="C22" s="147"/>
      <c r="D22" s="147"/>
      <c r="E22" s="147"/>
      <c r="F22" s="147"/>
      <c r="G22" s="147"/>
      <c r="H22" s="148"/>
      <c r="I22" s="161">
        <v>2.4950000000000001</v>
      </c>
      <c r="J22" s="161"/>
      <c r="K22" s="161"/>
      <c r="L22" s="161"/>
      <c r="M22" s="161"/>
      <c r="N22" s="156"/>
      <c r="O22" s="157">
        <f t="shared" si="0"/>
        <v>2.4950000000000001</v>
      </c>
      <c r="P22" s="158">
        <v>1.2649647468576433</v>
      </c>
      <c r="Q22" s="158">
        <v>1.485148514851474</v>
      </c>
      <c r="R22" s="158">
        <f t="shared" si="2"/>
        <v>0.22018376799383077</v>
      </c>
      <c r="S22" s="159"/>
      <c r="T22" s="159"/>
      <c r="U22" s="158">
        <v>2.3322848273433863</v>
      </c>
      <c r="V22" s="158">
        <f t="shared" si="1"/>
        <v>1.067320080485743</v>
      </c>
      <c r="W22" s="144"/>
      <c r="X22" s="144"/>
      <c r="Y22" s="144"/>
      <c r="Z22" s="144"/>
      <c r="AA22" s="144"/>
      <c r="AB22" s="144"/>
      <c r="AC22" s="144"/>
      <c r="AD22" s="144"/>
      <c r="AE22" s="144"/>
      <c r="AF22" s="143"/>
      <c r="AG22" s="143"/>
      <c r="AH22" s="144"/>
      <c r="AI22" s="144"/>
      <c r="AJ22" s="144"/>
      <c r="AK22" s="144"/>
      <c r="AM22" s="144"/>
      <c r="AN22" s="144"/>
      <c r="AO22" s="144"/>
      <c r="AP22" s="144"/>
      <c r="AQ22" s="144"/>
      <c r="AR22" s="144"/>
      <c r="AS22" s="144"/>
      <c r="AT22" s="144"/>
      <c r="AU22" s="144"/>
    </row>
    <row r="23" spans="1:47" s="146" customFormat="1" x14ac:dyDescent="0.55000000000000004">
      <c r="A23" s="145"/>
      <c r="B23" t="s">
        <v>195</v>
      </c>
      <c r="C23" s="147"/>
      <c r="D23" s="147"/>
      <c r="E23" s="147"/>
      <c r="F23" s="147"/>
      <c r="G23" s="147"/>
      <c r="H23" s="148"/>
      <c r="I23" s="161">
        <v>2.7810000000000001</v>
      </c>
      <c r="J23" s="161"/>
      <c r="K23" s="161"/>
      <c r="L23" s="161"/>
      <c r="M23" s="161"/>
      <c r="N23" s="156"/>
      <c r="O23" s="157">
        <f t="shared" si="0"/>
        <v>2.7810000000000001</v>
      </c>
      <c r="P23" s="158">
        <v>2.5664997875390014</v>
      </c>
      <c r="Q23" s="158">
        <v>2.7675276752767388</v>
      </c>
      <c r="R23" s="158">
        <f t="shared" si="2"/>
        <v>0.20102788773773739</v>
      </c>
      <c r="S23" s="159"/>
      <c r="T23" s="159"/>
      <c r="U23" s="158">
        <v>3.3276594834142799</v>
      </c>
      <c r="V23" s="158">
        <f t="shared" si="1"/>
        <v>0.76115969587527843</v>
      </c>
      <c r="W23" s="144"/>
      <c r="X23" s="144"/>
      <c r="Y23" s="144"/>
      <c r="Z23" s="144"/>
      <c r="AA23" s="144"/>
      <c r="AB23" s="144"/>
      <c r="AC23" s="144"/>
      <c r="AD23" s="144"/>
      <c r="AE23" s="144"/>
      <c r="AF23" s="143"/>
      <c r="AG23" s="143"/>
      <c r="AH23" s="144"/>
      <c r="AI23" s="144"/>
      <c r="AJ23" s="144"/>
      <c r="AK23" s="144"/>
      <c r="AM23" s="144"/>
      <c r="AN23" s="144"/>
      <c r="AO23" s="144"/>
      <c r="AP23" s="144"/>
      <c r="AQ23" s="144"/>
      <c r="AR23" s="144"/>
      <c r="AS23" s="144"/>
      <c r="AT23" s="144"/>
      <c r="AU23" s="144"/>
    </row>
    <row r="24" spans="1:47" s="146" customFormat="1" x14ac:dyDescent="0.55000000000000004">
      <c r="A24" s="145"/>
      <c r="B24" t="s">
        <v>196</v>
      </c>
      <c r="C24" s="147"/>
      <c r="D24" s="147"/>
      <c r="E24" s="147"/>
      <c r="F24" s="147"/>
      <c r="G24" s="147"/>
      <c r="H24" s="148"/>
      <c r="I24" s="161">
        <v>3.1829999999999998</v>
      </c>
      <c r="J24" s="161"/>
      <c r="K24" s="161"/>
      <c r="L24" s="161"/>
      <c r="M24" s="161"/>
      <c r="N24" s="156"/>
      <c r="O24" s="157">
        <f t="shared" si="0"/>
        <v>3.1829999999999998</v>
      </c>
      <c r="P24" s="158">
        <v>4.399409950784019</v>
      </c>
      <c r="Q24" s="158">
        <v>4.2724458204334326</v>
      </c>
      <c r="R24" s="158">
        <f t="shared" si="2"/>
        <v>-0.1269641303505864</v>
      </c>
      <c r="S24" s="159"/>
      <c r="T24" s="159"/>
      <c r="U24" s="158">
        <v>4.5059362884381784</v>
      </c>
      <c r="V24" s="158">
        <f t="shared" si="1"/>
        <v>0.10652633765415942</v>
      </c>
      <c r="W24" s="144"/>
      <c r="X24" s="144"/>
      <c r="Y24" s="144"/>
      <c r="Z24" s="144"/>
      <c r="AA24" s="144"/>
      <c r="AB24" s="144"/>
      <c r="AC24" s="144"/>
      <c r="AD24" s="144"/>
      <c r="AE24" s="144"/>
      <c r="AF24" s="143"/>
      <c r="AG24" s="143"/>
      <c r="AH24" s="144"/>
      <c r="AI24" s="144"/>
      <c r="AJ24" s="144"/>
      <c r="AK24" s="144"/>
      <c r="AM24" s="144"/>
      <c r="AN24" s="144"/>
      <c r="AO24" s="144"/>
      <c r="AP24" s="144"/>
      <c r="AQ24" s="144"/>
      <c r="AR24" s="144"/>
      <c r="AS24" s="144"/>
      <c r="AT24" s="144"/>
      <c r="AU24" s="144"/>
    </row>
    <row r="25" spans="1:47" s="146" customFormat="1" x14ac:dyDescent="0.55000000000000004">
      <c r="A25" s="145"/>
      <c r="B25" t="s">
        <v>197</v>
      </c>
      <c r="C25" s="147"/>
      <c r="D25" s="147"/>
      <c r="E25" s="147"/>
      <c r="F25" s="147"/>
      <c r="G25" s="147"/>
      <c r="H25" s="148"/>
      <c r="I25" s="161">
        <v>3.2530000000000001</v>
      </c>
      <c r="J25" s="161"/>
      <c r="K25" s="161"/>
      <c r="L25" s="161"/>
      <c r="M25" s="161"/>
      <c r="N25" s="156"/>
      <c r="O25" s="157">
        <f t="shared" si="0"/>
        <v>3.2530000000000001</v>
      </c>
      <c r="P25" s="158">
        <v>4.3674466173563502</v>
      </c>
      <c r="Q25" s="158">
        <v>4.4895448954489297</v>
      </c>
      <c r="R25" s="158">
        <f t="shared" si="2"/>
        <v>0.12209827809257945</v>
      </c>
      <c r="S25" s="159"/>
      <c r="T25" s="159"/>
      <c r="U25" s="158">
        <v>4.4408267244200061</v>
      </c>
      <c r="V25" s="158">
        <f t="shared" si="1"/>
        <v>7.3380107063655942E-2</v>
      </c>
      <c r="W25" s="144"/>
      <c r="X25" s="144"/>
      <c r="Y25" s="144"/>
      <c r="Z25" s="144"/>
      <c r="AA25" s="144"/>
      <c r="AB25" s="144"/>
      <c r="AC25" s="144"/>
      <c r="AD25" s="144"/>
      <c r="AE25" s="144"/>
      <c r="AF25" s="143"/>
      <c r="AG25" s="143"/>
      <c r="AH25" s="144"/>
      <c r="AI25" s="144"/>
      <c r="AJ25" s="144"/>
      <c r="AK25" s="144"/>
      <c r="AM25" s="144"/>
      <c r="AN25" s="144"/>
      <c r="AO25" s="144"/>
      <c r="AP25" s="144"/>
      <c r="AQ25" s="144"/>
      <c r="AR25" s="144"/>
      <c r="AS25" s="144"/>
      <c r="AT25" s="144"/>
      <c r="AU25" s="144"/>
    </row>
    <row r="26" spans="1:47" x14ac:dyDescent="0.55000000000000004">
      <c r="A26">
        <v>1965</v>
      </c>
      <c r="B26" t="s">
        <v>194</v>
      </c>
      <c r="C26" s="98">
        <v>2.3478260869565171</v>
      </c>
      <c r="D26" s="99"/>
      <c r="E26" s="99"/>
      <c r="F26" s="99"/>
      <c r="G26" s="99"/>
      <c r="H26" s="162">
        <f t="shared" ref="H26:H57" si="3">C26-AVERAGE($V$26:$V$116)</f>
        <v>1.3238325305939529</v>
      </c>
      <c r="I26" s="161">
        <v>3.5150000000000001</v>
      </c>
      <c r="J26" s="161"/>
      <c r="K26" s="161"/>
      <c r="L26" s="161"/>
      <c r="M26" s="161"/>
      <c r="N26" s="163"/>
      <c r="O26" s="157">
        <f t="shared" si="0"/>
        <v>3.5150000000000001</v>
      </c>
      <c r="P26" s="158">
        <v>4.533271911378165</v>
      </c>
      <c r="Q26" s="158">
        <v>4.5731707317073074</v>
      </c>
      <c r="R26" s="158">
        <f t="shared" si="2"/>
        <v>3.9898820329142382E-2</v>
      </c>
      <c r="S26" s="159"/>
      <c r="T26" s="159"/>
      <c r="U26" s="158">
        <v>5.7665156888306939</v>
      </c>
      <c r="V26" s="158">
        <f t="shared" si="1"/>
        <v>1.2332437774525289</v>
      </c>
      <c r="W26" s="70"/>
      <c r="X26" s="70"/>
      <c r="Y26" s="70"/>
      <c r="Z26" s="70"/>
      <c r="AA26" s="70"/>
      <c r="AB26" s="70"/>
      <c r="AC26" s="70"/>
      <c r="AD26" s="70"/>
      <c r="AE26" s="70"/>
      <c r="AF26" s="70"/>
      <c r="AG26" s="70"/>
      <c r="AH26" s="70"/>
      <c r="AI26" s="70"/>
      <c r="AJ26" s="71"/>
      <c r="AK26" s="70"/>
      <c r="AM26" s="70"/>
      <c r="AN26" s="70"/>
      <c r="AO26" s="70"/>
      <c r="AP26" s="70"/>
      <c r="AQ26" s="70"/>
    </row>
    <row r="27" spans="1:47" x14ac:dyDescent="0.55000000000000004">
      <c r="B27" t="s">
        <v>195</v>
      </c>
      <c r="C27" s="98">
        <v>2.0460358056266115</v>
      </c>
      <c r="D27" s="99"/>
      <c r="E27" s="99"/>
      <c r="F27" s="99"/>
      <c r="G27" s="99"/>
      <c r="H27" s="162">
        <f t="shared" si="3"/>
        <v>1.0220422492640473</v>
      </c>
      <c r="I27" s="161">
        <v>3.39</v>
      </c>
      <c r="J27" s="161"/>
      <c r="K27" s="161"/>
      <c r="L27" s="161"/>
      <c r="M27" s="161"/>
      <c r="N27" s="163"/>
      <c r="O27" s="157">
        <f t="shared" si="0"/>
        <v>3.39</v>
      </c>
      <c r="P27" s="158">
        <v>4.9981603602723368</v>
      </c>
      <c r="Q27" s="158">
        <v>5.2064631956912137</v>
      </c>
      <c r="R27" s="158">
        <f t="shared" si="2"/>
        <v>0.20830283541887695</v>
      </c>
      <c r="S27" s="159"/>
      <c r="T27" s="159"/>
      <c r="U27" s="158">
        <v>5.6672263607819389</v>
      </c>
      <c r="V27" s="158">
        <f t="shared" si="1"/>
        <v>0.66906600050960208</v>
      </c>
      <c r="W27" s="70"/>
      <c r="X27" s="70"/>
      <c r="Y27" s="70"/>
      <c r="Z27" s="70"/>
      <c r="AA27" s="70"/>
      <c r="AB27" s="70"/>
      <c r="AC27" s="70"/>
      <c r="AD27" s="70"/>
      <c r="AE27" s="70"/>
      <c r="AF27" s="70"/>
      <c r="AG27" s="70"/>
      <c r="AH27" s="70"/>
      <c r="AI27" s="70"/>
      <c r="AJ27" s="70"/>
      <c r="AK27" s="70"/>
      <c r="AM27" s="70"/>
      <c r="AN27" s="70"/>
      <c r="AO27" s="70"/>
      <c r="AP27" s="70"/>
      <c r="AQ27" s="70"/>
    </row>
    <row r="28" spans="1:47" x14ac:dyDescent="0.55000000000000004">
      <c r="B28" t="s">
        <v>196</v>
      </c>
      <c r="C28" s="98">
        <v>2.2127659574467939</v>
      </c>
      <c r="D28" s="99"/>
      <c r="E28" s="99"/>
      <c r="F28" s="99"/>
      <c r="G28" s="99"/>
      <c r="H28" s="162">
        <f t="shared" si="3"/>
        <v>1.1887724010842298</v>
      </c>
      <c r="I28" s="161">
        <v>3.3929999999999998</v>
      </c>
      <c r="J28" s="161"/>
      <c r="K28" s="161"/>
      <c r="L28" s="161"/>
      <c r="M28" s="161"/>
      <c r="N28" s="163"/>
      <c r="O28" s="157">
        <f t="shared" si="0"/>
        <v>3.3929999999999998</v>
      </c>
      <c r="P28" s="158">
        <v>4.5332946467610356</v>
      </c>
      <c r="Q28" s="158">
        <v>4.8693586698337299</v>
      </c>
      <c r="R28" s="158">
        <f t="shared" si="2"/>
        <v>0.33606402307269434</v>
      </c>
      <c r="S28" s="159"/>
      <c r="T28" s="159"/>
      <c r="U28" s="158">
        <v>5.161158652954839</v>
      </c>
      <c r="V28" s="158">
        <f t="shared" si="1"/>
        <v>0.62786400619380345</v>
      </c>
      <c r="W28" s="70"/>
      <c r="X28" s="70"/>
      <c r="Y28" s="70"/>
      <c r="Z28" s="70"/>
      <c r="AA28" s="70"/>
      <c r="AB28" s="70"/>
      <c r="AC28" s="70"/>
      <c r="AD28" s="70"/>
      <c r="AE28" s="70"/>
      <c r="AF28" s="70"/>
      <c r="AG28" s="70"/>
      <c r="AH28" s="70"/>
      <c r="AI28" s="70"/>
      <c r="AJ28" s="70"/>
      <c r="AK28" s="70"/>
      <c r="AM28" s="70"/>
      <c r="AN28" s="70"/>
      <c r="AO28" s="70"/>
      <c r="AP28" s="70"/>
      <c r="AQ28" s="70"/>
    </row>
    <row r="29" spans="1:47" x14ac:dyDescent="0.55000000000000004">
      <c r="B29" t="s">
        <v>197</v>
      </c>
      <c r="C29" s="98">
        <v>2.2708158116063748</v>
      </c>
      <c r="D29" s="99"/>
      <c r="E29" s="99"/>
      <c r="F29" s="99"/>
      <c r="G29" s="99"/>
      <c r="H29" s="162">
        <f t="shared" si="3"/>
        <v>1.2468222552438106</v>
      </c>
      <c r="I29" s="161">
        <v>3.5379999999999998</v>
      </c>
      <c r="J29" s="161"/>
      <c r="K29" s="161"/>
      <c r="L29" s="161"/>
      <c r="M29" s="161"/>
      <c r="N29" s="163"/>
      <c r="O29" s="157">
        <f t="shared" si="0"/>
        <v>3.5379999999999998</v>
      </c>
      <c r="P29" s="158">
        <v>4.3995574871387788</v>
      </c>
      <c r="Q29" s="158">
        <v>4.5909358446144779</v>
      </c>
      <c r="R29" s="158">
        <f t="shared" si="2"/>
        <v>0.19137835747569909</v>
      </c>
      <c r="S29" s="159"/>
      <c r="T29" s="159"/>
      <c r="U29" s="158">
        <v>5.0406524126109815</v>
      </c>
      <c r="V29" s="158">
        <f t="shared" si="1"/>
        <v>0.6410949254722027</v>
      </c>
      <c r="W29" s="70"/>
      <c r="X29" s="70"/>
      <c r="Y29" s="70"/>
      <c r="Z29" s="70"/>
      <c r="AA29" s="70"/>
      <c r="AB29" s="70"/>
      <c r="AC29" s="70"/>
      <c r="AD29" s="70"/>
      <c r="AE29" s="70"/>
      <c r="AF29" s="70"/>
      <c r="AG29" s="70"/>
      <c r="AH29" s="70"/>
      <c r="AI29" s="70"/>
      <c r="AJ29" s="70"/>
      <c r="AK29" s="70"/>
      <c r="AM29" s="70"/>
      <c r="AN29" s="70"/>
      <c r="AO29" s="70"/>
      <c r="AP29" s="70"/>
      <c r="AQ29" s="70"/>
    </row>
    <row r="30" spans="1:47" x14ac:dyDescent="0.55000000000000004">
      <c r="A30">
        <f>A26+1</f>
        <v>1966</v>
      </c>
      <c r="B30" t="s">
        <v>194</v>
      </c>
      <c r="C30" s="98">
        <v>2.506265664160412</v>
      </c>
      <c r="D30" s="99"/>
      <c r="E30" s="99"/>
      <c r="F30" s="99"/>
      <c r="G30" s="99"/>
      <c r="H30" s="162">
        <f t="shared" si="3"/>
        <v>1.4822721077978478</v>
      </c>
      <c r="I30" s="161">
        <v>3.633</v>
      </c>
      <c r="J30" s="161"/>
      <c r="K30" s="161"/>
      <c r="L30" s="161"/>
      <c r="M30" s="161"/>
      <c r="N30" s="163"/>
      <c r="O30" s="157">
        <f t="shared" si="0"/>
        <v>3.633</v>
      </c>
      <c r="P30" s="158">
        <v>4.3665196252454024</v>
      </c>
      <c r="Q30" s="158">
        <v>4.3148688046647266</v>
      </c>
      <c r="R30" s="158">
        <f t="shared" si="2"/>
        <v>-5.1650820580675827E-2</v>
      </c>
      <c r="S30" s="159"/>
      <c r="T30" s="159"/>
      <c r="U30" s="158">
        <v>3.9753480119497482</v>
      </c>
      <c r="V30" s="158">
        <f t="shared" si="1"/>
        <v>-0.3911716132956542</v>
      </c>
      <c r="W30" s="70"/>
      <c r="X30" s="70"/>
      <c r="Y30" s="70"/>
      <c r="Z30" s="70"/>
      <c r="AA30" s="70"/>
      <c r="AB30" s="70"/>
      <c r="AC30" s="70"/>
      <c r="AD30" s="70"/>
      <c r="AE30" s="70"/>
      <c r="AF30" s="70"/>
      <c r="AG30" s="70"/>
      <c r="AH30" s="70"/>
      <c r="AI30" s="70"/>
      <c r="AJ30" s="70"/>
      <c r="AK30" s="70"/>
      <c r="AM30" s="70"/>
      <c r="AN30" s="70"/>
      <c r="AO30" s="70"/>
      <c r="AP30" s="70"/>
      <c r="AQ30" s="70"/>
    </row>
    <row r="31" spans="1:47" x14ac:dyDescent="0.55000000000000004">
      <c r="B31" t="s">
        <v>195</v>
      </c>
      <c r="C31" s="98">
        <v>3.3689400164338412</v>
      </c>
      <c r="D31" s="99"/>
      <c r="E31" s="99"/>
      <c r="F31" s="99"/>
      <c r="G31" s="99"/>
      <c r="H31" s="162">
        <f t="shared" si="3"/>
        <v>2.3449464600712773</v>
      </c>
      <c r="I31" s="161">
        <v>3.5049999999999999</v>
      </c>
      <c r="J31" s="161"/>
      <c r="K31" s="161"/>
      <c r="L31" s="161"/>
      <c r="M31" s="161"/>
      <c r="N31" s="163"/>
      <c r="O31" s="157">
        <f t="shared" si="0"/>
        <v>3.5049999999999999</v>
      </c>
      <c r="P31" s="158">
        <v>4.0340970755487149</v>
      </c>
      <c r="Q31" s="158">
        <v>3.8111490329920485</v>
      </c>
      <c r="R31" s="158">
        <f t="shared" si="2"/>
        <v>-0.22294804255666634</v>
      </c>
      <c r="S31" s="159"/>
      <c r="T31" s="159"/>
      <c r="U31" s="158">
        <v>3.8107814523598336</v>
      </c>
      <c r="V31" s="158">
        <f t="shared" si="1"/>
        <v>-0.22331562318888132</v>
      </c>
      <c r="W31" s="70"/>
      <c r="X31" s="70"/>
      <c r="Y31" s="70"/>
      <c r="Z31" s="70"/>
      <c r="AA31" s="70"/>
      <c r="AB31" s="70"/>
      <c r="AC31" s="70"/>
      <c r="AD31" s="70"/>
      <c r="AE31" s="70"/>
      <c r="AF31" s="70"/>
      <c r="AG31" s="70"/>
      <c r="AH31" s="70"/>
      <c r="AI31" s="70"/>
      <c r="AJ31" s="70"/>
      <c r="AK31" s="70"/>
      <c r="AM31" s="70"/>
      <c r="AN31" s="70"/>
      <c r="AO31" s="70"/>
      <c r="AP31" s="70"/>
      <c r="AQ31" s="70"/>
    </row>
    <row r="32" spans="1:47" x14ac:dyDescent="0.55000000000000004">
      <c r="B32" t="s">
        <v>196</v>
      </c>
      <c r="C32" s="98">
        <v>1.9433198380566896</v>
      </c>
      <c r="D32" s="99"/>
      <c r="E32" s="99"/>
      <c r="F32" s="99"/>
      <c r="G32" s="99"/>
      <c r="H32" s="162">
        <f t="shared" si="3"/>
        <v>0.91932628169412545</v>
      </c>
      <c r="I32" s="161">
        <v>3.5169999999999999</v>
      </c>
      <c r="J32" s="161"/>
      <c r="K32" s="161"/>
      <c r="L32" s="161"/>
      <c r="M32" s="161"/>
      <c r="N32" s="163"/>
      <c r="O32" s="157">
        <f t="shared" si="0"/>
        <v>3.5169999999999999</v>
      </c>
      <c r="P32" s="158">
        <v>3.8999304418034626</v>
      </c>
      <c r="Q32" s="158">
        <v>3.6806342015854909</v>
      </c>
      <c r="R32" s="158">
        <f t="shared" si="2"/>
        <v>-0.21929624021797167</v>
      </c>
      <c r="S32" s="159"/>
      <c r="T32" s="159"/>
      <c r="U32" s="158">
        <v>4.3799145085907298</v>
      </c>
      <c r="V32" s="158">
        <f t="shared" si="1"/>
        <v>0.47998406678726724</v>
      </c>
      <c r="W32" s="70"/>
      <c r="X32" s="70"/>
      <c r="Y32" s="70"/>
      <c r="Z32" s="70"/>
      <c r="AA32" s="70"/>
      <c r="AB32" s="70"/>
      <c r="AC32" s="70"/>
      <c r="AD32" s="70"/>
      <c r="AE32" s="70"/>
      <c r="AF32" s="70"/>
      <c r="AG32" s="70"/>
      <c r="AH32" s="70"/>
      <c r="AI32" s="70"/>
      <c r="AJ32" s="70"/>
      <c r="AK32" s="70"/>
      <c r="AM32" s="70"/>
      <c r="AN32" s="70"/>
      <c r="AO32" s="70"/>
      <c r="AP32" s="70"/>
      <c r="AQ32" s="70"/>
    </row>
    <row r="33" spans="1:43" x14ac:dyDescent="0.55000000000000004">
      <c r="B33" t="s">
        <v>197</v>
      </c>
      <c r="C33" s="98">
        <v>1.2214983713354943</v>
      </c>
      <c r="D33" s="99"/>
      <c r="E33" s="99"/>
      <c r="F33" s="99"/>
      <c r="G33" s="99"/>
      <c r="H33" s="162">
        <f t="shared" si="3"/>
        <v>0.19750481497293015</v>
      </c>
      <c r="I33" s="161">
        <v>3.3170000000000002</v>
      </c>
      <c r="J33" s="161"/>
      <c r="K33" s="161"/>
      <c r="L33" s="161"/>
      <c r="M33" s="161"/>
      <c r="N33" s="163"/>
      <c r="O33" s="157">
        <f t="shared" si="0"/>
        <v>3.3170000000000002</v>
      </c>
      <c r="P33" s="158">
        <v>3.9661171100412531</v>
      </c>
      <c r="Q33" s="158">
        <v>3.8266741699493707</v>
      </c>
      <c r="R33" s="158">
        <f t="shared" si="2"/>
        <v>-0.13944294009188241</v>
      </c>
      <c r="S33" s="159"/>
      <c r="T33" s="159"/>
      <c r="U33" s="158">
        <v>4.629707437354611</v>
      </c>
      <c r="V33" s="158">
        <f t="shared" si="1"/>
        <v>0.66359032731335788</v>
      </c>
      <c r="W33" s="70"/>
      <c r="X33" s="70"/>
      <c r="Y33" s="70"/>
      <c r="Z33" s="70"/>
      <c r="AA33" s="70"/>
      <c r="AB33" s="70"/>
      <c r="AC33" s="70"/>
      <c r="AD33" s="70"/>
      <c r="AE33" s="70"/>
      <c r="AF33" s="70"/>
      <c r="AG33" s="70"/>
      <c r="AH33" s="70"/>
      <c r="AI33" s="70"/>
      <c r="AJ33" s="70"/>
      <c r="AK33" s="70"/>
      <c r="AM33" s="70"/>
      <c r="AN33" s="70"/>
      <c r="AO33" s="70"/>
      <c r="AP33" s="70"/>
      <c r="AQ33" s="70"/>
    </row>
    <row r="34" spans="1:43" x14ac:dyDescent="0.55000000000000004">
      <c r="A34">
        <f>A30+1</f>
        <v>1967</v>
      </c>
      <c r="B34" t="s">
        <v>194</v>
      </c>
      <c r="C34" s="98">
        <v>1.2882447665056418</v>
      </c>
      <c r="D34" s="99"/>
      <c r="E34" s="99"/>
      <c r="F34" s="99"/>
      <c r="G34" s="99"/>
      <c r="H34" s="162">
        <f t="shared" si="3"/>
        <v>0.26425121014307762</v>
      </c>
      <c r="I34" s="161">
        <v>3.8159999999999998</v>
      </c>
      <c r="J34" s="161"/>
      <c r="K34" s="161"/>
      <c r="L34" s="161"/>
      <c r="M34" s="161"/>
      <c r="N34" s="163"/>
      <c r="O34" s="157">
        <f t="shared" si="0"/>
        <v>3.8159999999999998</v>
      </c>
      <c r="P34" s="158">
        <v>3.1996228934496429</v>
      </c>
      <c r="Q34" s="158">
        <v>3.6333147009502369</v>
      </c>
      <c r="R34" s="158">
        <f t="shared" si="2"/>
        <v>0.433691807500594</v>
      </c>
      <c r="S34" s="159"/>
      <c r="T34" s="159"/>
      <c r="U34" s="158">
        <v>4.0799478421990045</v>
      </c>
      <c r="V34" s="158">
        <f t="shared" si="1"/>
        <v>0.88032494874936162</v>
      </c>
      <c r="W34" s="70"/>
      <c r="X34" s="70"/>
      <c r="Y34" s="70"/>
      <c r="Z34" s="70"/>
      <c r="AA34" s="70"/>
      <c r="AB34" s="70"/>
      <c r="AC34" s="70"/>
      <c r="AD34" s="70"/>
      <c r="AE34" s="70"/>
      <c r="AF34" s="70"/>
      <c r="AG34" s="70"/>
      <c r="AH34" s="70"/>
      <c r="AI34" s="70"/>
      <c r="AJ34" s="70"/>
      <c r="AK34" s="70"/>
      <c r="AM34" s="70"/>
      <c r="AN34" s="70"/>
      <c r="AO34" s="70"/>
      <c r="AP34" s="70"/>
      <c r="AQ34" s="70"/>
    </row>
    <row r="35" spans="1:43" x14ac:dyDescent="0.55000000000000004">
      <c r="B35" t="s">
        <v>195</v>
      </c>
      <c r="C35" s="98">
        <v>2.4701195219123395</v>
      </c>
      <c r="D35" s="99"/>
      <c r="E35" s="99"/>
      <c r="F35" s="99"/>
      <c r="G35" s="99"/>
      <c r="H35" s="162">
        <f t="shared" si="3"/>
        <v>1.4461259655497753</v>
      </c>
      <c r="I35" s="161">
        <v>4.6890000000000001</v>
      </c>
      <c r="J35" s="161"/>
      <c r="K35" s="161"/>
      <c r="L35" s="161"/>
      <c r="M35" s="161"/>
      <c r="N35" s="163"/>
      <c r="O35" s="157">
        <f t="shared" si="0"/>
        <v>4.6890000000000001</v>
      </c>
      <c r="P35" s="158">
        <v>2.1979591841588473</v>
      </c>
      <c r="Q35" s="158">
        <v>2.5205479452054789</v>
      </c>
      <c r="R35" s="158">
        <f t="shared" si="2"/>
        <v>0.32258876104663159</v>
      </c>
      <c r="S35" s="159"/>
      <c r="T35" s="159"/>
      <c r="U35" s="158">
        <v>3.3019526999327411</v>
      </c>
      <c r="V35" s="158">
        <f t="shared" si="1"/>
        <v>1.1039935157738938</v>
      </c>
      <c r="W35" s="70"/>
      <c r="X35" s="70"/>
      <c r="Y35" s="70"/>
      <c r="Z35" s="70"/>
      <c r="AA35" s="70"/>
      <c r="AB35" s="70"/>
      <c r="AC35" s="70"/>
      <c r="AD35" s="70"/>
      <c r="AE35" s="70"/>
      <c r="AF35" s="70"/>
      <c r="AG35" s="70"/>
      <c r="AH35" s="70"/>
      <c r="AI35" s="70"/>
      <c r="AJ35" s="70"/>
      <c r="AK35" s="70"/>
      <c r="AM35" s="70"/>
      <c r="AN35" s="70"/>
      <c r="AO35" s="70"/>
      <c r="AP35" s="70"/>
      <c r="AQ35" s="70"/>
    </row>
    <row r="36" spans="1:43" x14ac:dyDescent="0.55000000000000004">
      <c r="B36" t="s">
        <v>196</v>
      </c>
      <c r="C36" s="98">
        <v>1.9654088050314433</v>
      </c>
      <c r="D36" s="99"/>
      <c r="E36" s="99"/>
      <c r="F36" s="99"/>
      <c r="G36" s="99"/>
      <c r="H36" s="162">
        <f t="shared" si="3"/>
        <v>0.94141524866887916</v>
      </c>
      <c r="I36" s="161">
        <v>5.5010000000000003</v>
      </c>
      <c r="J36" s="161"/>
      <c r="K36" s="161"/>
      <c r="L36" s="161"/>
      <c r="M36" s="161"/>
      <c r="N36" s="163"/>
      <c r="O36" s="157">
        <f t="shared" si="0"/>
        <v>5.5010000000000003</v>
      </c>
      <c r="P36" s="158">
        <v>1.2660311698311517</v>
      </c>
      <c r="Q36" s="158">
        <v>1.583833970507925</v>
      </c>
      <c r="R36" s="158">
        <f t="shared" si="2"/>
        <v>0.31780280067677324</v>
      </c>
      <c r="S36" s="159"/>
      <c r="T36" s="159"/>
      <c r="U36" s="158">
        <v>2.4892713754247069</v>
      </c>
      <c r="V36" s="158">
        <f t="shared" si="1"/>
        <v>1.2232402055935552</v>
      </c>
      <c r="W36" s="70"/>
      <c r="X36" s="70"/>
      <c r="Y36" s="70"/>
      <c r="Z36" s="70"/>
      <c r="AA36" s="70"/>
      <c r="AB36" s="70"/>
      <c r="AC36" s="70"/>
      <c r="AD36" s="70"/>
      <c r="AE36" s="70"/>
      <c r="AF36" s="70"/>
      <c r="AG36" s="70"/>
      <c r="AH36" s="70"/>
      <c r="AI36" s="70"/>
      <c r="AJ36" s="70"/>
      <c r="AK36" s="70"/>
      <c r="AM36" s="70"/>
      <c r="AN36" s="70"/>
      <c r="AO36" s="70"/>
      <c r="AP36" s="70"/>
      <c r="AQ36" s="70"/>
    </row>
    <row r="37" spans="1:43" x14ac:dyDescent="0.55000000000000004">
      <c r="B37" t="s">
        <v>197</v>
      </c>
      <c r="C37" s="98">
        <v>5.4011119936457463</v>
      </c>
      <c r="D37" s="99"/>
      <c r="E37" s="99"/>
      <c r="F37" s="99"/>
      <c r="G37" s="99"/>
      <c r="H37" s="162">
        <f t="shared" si="3"/>
        <v>4.3771184372831824</v>
      </c>
      <c r="I37" s="161">
        <v>5.8339999999999996</v>
      </c>
      <c r="J37" s="161"/>
      <c r="K37" s="161"/>
      <c r="L37" s="161"/>
      <c r="M37" s="161"/>
      <c r="N37" s="163"/>
      <c r="O37" s="157">
        <f t="shared" si="0"/>
        <v>5.8339999999999996</v>
      </c>
      <c r="P37" s="158">
        <v>1.7007039849561636</v>
      </c>
      <c r="Q37" s="158">
        <v>2.1138211382113639</v>
      </c>
      <c r="R37" s="158">
        <f t="shared" si="2"/>
        <v>0.41311715325520026</v>
      </c>
      <c r="S37" s="159"/>
      <c r="T37" s="159"/>
      <c r="U37" s="158">
        <v>2.289822122356199</v>
      </c>
      <c r="V37" s="158">
        <f t="shared" si="1"/>
        <v>0.58911813740003538</v>
      </c>
      <c r="W37" s="70"/>
      <c r="X37" s="70"/>
      <c r="Y37" s="70"/>
      <c r="Z37" s="70"/>
      <c r="AA37" s="70"/>
      <c r="AB37" s="70"/>
      <c r="AC37" s="70"/>
      <c r="AD37" s="70"/>
      <c r="AE37" s="70"/>
      <c r="AF37" s="70"/>
      <c r="AG37" s="70"/>
      <c r="AH37" s="70"/>
      <c r="AI37" s="70"/>
      <c r="AJ37" s="70"/>
      <c r="AK37" s="70"/>
      <c r="AM37" s="70"/>
      <c r="AN37" s="70"/>
      <c r="AO37" s="70"/>
      <c r="AP37" s="70"/>
      <c r="AQ37" s="70"/>
    </row>
    <row r="38" spans="1:43" x14ac:dyDescent="0.55000000000000004">
      <c r="A38">
        <f>A34+1</f>
        <v>1968</v>
      </c>
      <c r="B38" t="s">
        <v>194</v>
      </c>
      <c r="C38" s="98">
        <v>4.5136186770428077</v>
      </c>
      <c r="D38" s="99"/>
      <c r="E38" s="99"/>
      <c r="F38" s="99"/>
      <c r="G38" s="99"/>
      <c r="H38" s="162">
        <f t="shared" si="3"/>
        <v>3.4896251206802438</v>
      </c>
      <c r="I38" s="161">
        <v>5.7809999999999997</v>
      </c>
      <c r="J38" s="161"/>
      <c r="K38" s="161"/>
      <c r="L38" s="161"/>
      <c r="M38" s="161"/>
      <c r="N38" s="164"/>
      <c r="O38" s="157">
        <f t="shared" si="0"/>
        <v>5.7809999999999997</v>
      </c>
      <c r="P38" s="158">
        <v>2.866779958241807</v>
      </c>
      <c r="Q38" s="158">
        <v>3.0204962243797269</v>
      </c>
      <c r="R38" s="158">
        <f t="shared" si="2"/>
        <v>0.15371626613791989</v>
      </c>
      <c r="S38" s="159"/>
      <c r="T38" s="159"/>
      <c r="U38" s="158">
        <v>3.5691558618613186</v>
      </c>
      <c r="V38" s="158">
        <f t="shared" si="1"/>
        <v>0.70237590361951163</v>
      </c>
      <c r="W38" s="70"/>
      <c r="X38" s="70"/>
      <c r="Y38" s="70"/>
      <c r="Z38" s="70"/>
      <c r="AA38" s="70"/>
      <c r="AB38" s="70"/>
      <c r="AC38" s="70"/>
      <c r="AD38" s="70"/>
      <c r="AE38" s="70"/>
      <c r="AF38" s="70"/>
      <c r="AG38" s="70"/>
      <c r="AH38" s="70"/>
      <c r="AI38" s="70"/>
      <c r="AJ38" s="70"/>
      <c r="AK38" s="70"/>
      <c r="AM38" s="70"/>
      <c r="AN38" s="70"/>
      <c r="AO38" s="70"/>
      <c r="AP38" s="70"/>
      <c r="AQ38" s="70"/>
    </row>
    <row r="39" spans="1:43" x14ac:dyDescent="0.55000000000000004">
      <c r="B39" t="s">
        <v>195</v>
      </c>
      <c r="C39" s="98">
        <v>3.1987814166031914</v>
      </c>
      <c r="D39" s="99"/>
      <c r="E39" s="99"/>
      <c r="F39" s="99"/>
      <c r="G39" s="99"/>
      <c r="H39" s="162">
        <f t="shared" si="3"/>
        <v>2.1747878602406274</v>
      </c>
      <c r="I39" s="161">
        <v>5.657</v>
      </c>
      <c r="J39" s="161"/>
      <c r="K39" s="161"/>
      <c r="L39" s="161"/>
      <c r="M39" s="161"/>
      <c r="N39" s="164"/>
      <c r="O39" s="157">
        <f t="shared" si="0"/>
        <v>5.657</v>
      </c>
      <c r="P39" s="158">
        <v>3.8999202519532759</v>
      </c>
      <c r="Q39" s="158">
        <v>4.5430251202565444</v>
      </c>
      <c r="R39" s="158">
        <f t="shared" si="2"/>
        <v>0.64310486830326852</v>
      </c>
      <c r="S39" s="159"/>
      <c r="T39" s="159"/>
      <c r="U39" s="158">
        <v>5.3513887387219086</v>
      </c>
      <c r="V39" s="158">
        <f t="shared" si="1"/>
        <v>1.4514684867686327</v>
      </c>
      <c r="W39" s="70"/>
      <c r="X39" s="70"/>
      <c r="Y39" s="70"/>
      <c r="Z39" s="70"/>
      <c r="AA39" s="70"/>
      <c r="AB39" s="70"/>
      <c r="AC39" s="70"/>
      <c r="AD39" s="70"/>
      <c r="AE39" s="70"/>
      <c r="AF39" s="70"/>
      <c r="AG39" s="70"/>
      <c r="AH39" s="70"/>
      <c r="AI39" s="70"/>
      <c r="AJ39" s="70"/>
      <c r="AK39" s="70"/>
      <c r="AM39" s="70"/>
      <c r="AN39" s="70"/>
      <c r="AO39" s="70"/>
      <c r="AP39" s="70"/>
      <c r="AQ39" s="70"/>
    </row>
    <row r="40" spans="1:43" x14ac:dyDescent="0.55000000000000004">
      <c r="B40" t="s">
        <v>196</v>
      </c>
      <c r="C40" s="98">
        <v>2.2744503411675554</v>
      </c>
      <c r="D40" s="99"/>
      <c r="E40" s="99"/>
      <c r="F40" s="99"/>
      <c r="G40" s="99"/>
      <c r="H40" s="162">
        <f t="shared" si="3"/>
        <v>1.2504567848049912</v>
      </c>
      <c r="I40" s="161">
        <v>5.42</v>
      </c>
      <c r="J40" s="161"/>
      <c r="K40" s="161"/>
      <c r="L40" s="161"/>
      <c r="M40" s="161"/>
      <c r="N40" s="164"/>
      <c r="O40" s="157">
        <f t="shared" si="0"/>
        <v>5.42</v>
      </c>
      <c r="P40" s="158">
        <v>4.999830055198629</v>
      </c>
      <c r="Q40" s="158">
        <v>5.6451612903225765</v>
      </c>
      <c r="R40" s="158">
        <f t="shared" si="2"/>
        <v>0.64533123512394752</v>
      </c>
      <c r="S40" s="159"/>
      <c r="T40" s="159"/>
      <c r="U40" s="158">
        <v>5.5412698991098495</v>
      </c>
      <c r="V40" s="158">
        <f t="shared" si="1"/>
        <v>0.54143984391122046</v>
      </c>
      <c r="W40" s="70"/>
      <c r="X40" s="70"/>
      <c r="Y40" s="70"/>
      <c r="Z40" s="70"/>
      <c r="AA40" s="70"/>
      <c r="AB40" s="70"/>
      <c r="AC40" s="70"/>
      <c r="AD40" s="70"/>
      <c r="AE40" s="70"/>
      <c r="AF40" s="70"/>
      <c r="AG40" s="70"/>
      <c r="AH40" s="70"/>
      <c r="AI40" s="70"/>
      <c r="AJ40" s="70"/>
      <c r="AK40" s="70"/>
      <c r="AM40" s="70"/>
      <c r="AN40" s="70"/>
      <c r="AO40" s="70"/>
      <c r="AP40" s="70"/>
      <c r="AQ40" s="70"/>
    </row>
    <row r="41" spans="1:43" x14ac:dyDescent="0.55000000000000004">
      <c r="B41" t="s">
        <v>197</v>
      </c>
      <c r="C41" s="98">
        <v>1.8768768768768762</v>
      </c>
      <c r="D41" s="99"/>
      <c r="E41" s="99"/>
      <c r="F41" s="99"/>
      <c r="G41" s="99"/>
      <c r="H41" s="162">
        <f t="shared" si="3"/>
        <v>0.85288332051431204</v>
      </c>
      <c r="I41" s="161">
        <v>5.8159999999999998</v>
      </c>
      <c r="J41" s="161"/>
      <c r="K41" s="161"/>
      <c r="L41" s="161"/>
      <c r="M41" s="161"/>
      <c r="N41" s="164"/>
      <c r="O41" s="157">
        <f t="shared" si="0"/>
        <v>5.8159999999999998</v>
      </c>
      <c r="P41" s="158">
        <v>5.0003208100195451</v>
      </c>
      <c r="Q41" s="158">
        <v>5.5732484076433337</v>
      </c>
      <c r="R41" s="158">
        <f t="shared" si="2"/>
        <v>0.57292759762378864</v>
      </c>
      <c r="S41" s="159"/>
      <c r="T41" s="159"/>
      <c r="U41" s="158">
        <v>6.4992815777495139</v>
      </c>
      <c r="V41" s="158">
        <f t="shared" si="1"/>
        <v>1.4989607677299688</v>
      </c>
      <c r="W41" s="70"/>
      <c r="X41" s="70"/>
      <c r="Y41" s="70"/>
      <c r="Z41" s="70"/>
      <c r="AA41" s="70"/>
      <c r="AB41" s="70"/>
      <c r="AC41" s="70"/>
      <c r="AD41" s="70"/>
      <c r="AE41" s="70"/>
      <c r="AF41" s="70"/>
      <c r="AG41" s="70"/>
      <c r="AH41" s="70"/>
      <c r="AI41" s="70"/>
      <c r="AJ41" s="70"/>
      <c r="AK41" s="70"/>
      <c r="AM41" s="70"/>
      <c r="AN41" s="70"/>
      <c r="AO41" s="70"/>
      <c r="AP41" s="70"/>
      <c r="AQ41" s="70"/>
    </row>
    <row r="42" spans="1:43" x14ac:dyDescent="0.55000000000000004">
      <c r="A42">
        <f>A38+1</f>
        <v>1969</v>
      </c>
      <c r="B42" t="s">
        <v>194</v>
      </c>
      <c r="C42" s="98">
        <v>2.2288261515601704</v>
      </c>
      <c r="D42" s="99"/>
      <c r="E42" s="99"/>
      <c r="F42" s="99"/>
      <c r="G42" s="99"/>
      <c r="H42" s="162">
        <f t="shared" si="3"/>
        <v>1.2048325951976062</v>
      </c>
      <c r="I42" s="161">
        <v>5.5810000000000004</v>
      </c>
      <c r="J42" s="161"/>
      <c r="K42" s="161"/>
      <c r="L42" s="161"/>
      <c r="M42" s="161"/>
      <c r="N42" s="164"/>
      <c r="O42" s="157">
        <f t="shared" si="0"/>
        <v>5.5810000000000004</v>
      </c>
      <c r="P42" s="158">
        <v>5.6671907493234812</v>
      </c>
      <c r="Q42" s="158">
        <v>6.2303664921466151</v>
      </c>
      <c r="R42" s="158">
        <f t="shared" si="2"/>
        <v>0.56317574282313387</v>
      </c>
      <c r="S42" s="159"/>
      <c r="T42" s="159"/>
      <c r="U42" s="158">
        <v>7.3896311276289737</v>
      </c>
      <c r="V42" s="158">
        <f t="shared" si="1"/>
        <v>1.7224403783054925</v>
      </c>
      <c r="W42" s="70"/>
      <c r="X42" s="70"/>
      <c r="Y42" s="70"/>
      <c r="Z42" s="70"/>
      <c r="AA42" s="70"/>
      <c r="AB42" s="70"/>
      <c r="AC42" s="70"/>
      <c r="AD42" s="70"/>
      <c r="AE42" s="70"/>
      <c r="AF42" s="70"/>
      <c r="AG42" s="70"/>
      <c r="AH42" s="70"/>
      <c r="AI42" s="70"/>
      <c r="AJ42" s="70"/>
      <c r="AK42" s="70"/>
      <c r="AM42" s="70"/>
      <c r="AN42" s="70"/>
      <c r="AO42" s="70"/>
      <c r="AP42" s="70"/>
      <c r="AQ42" s="70"/>
    </row>
    <row r="43" spans="1:43" x14ac:dyDescent="0.55000000000000004">
      <c r="B43" t="s">
        <v>195</v>
      </c>
      <c r="C43" s="98">
        <v>2.6506024096385472</v>
      </c>
      <c r="D43" s="99"/>
      <c r="E43" s="99"/>
      <c r="F43" s="99"/>
      <c r="G43" s="99"/>
      <c r="H43" s="162">
        <f t="shared" si="3"/>
        <v>1.626608853275983</v>
      </c>
      <c r="I43" s="161">
        <v>5.8769999999999998</v>
      </c>
      <c r="J43" s="161"/>
      <c r="K43" s="161"/>
      <c r="L43" s="161"/>
      <c r="M43" s="161"/>
      <c r="N43" s="164"/>
      <c r="O43" s="157">
        <f t="shared" si="0"/>
        <v>5.8769999999999998</v>
      </c>
      <c r="P43" s="158">
        <v>5.2664702566511181</v>
      </c>
      <c r="Q43" s="158">
        <v>5.4192229038854691</v>
      </c>
      <c r="R43" s="158">
        <f t="shared" si="2"/>
        <v>0.152752647234351</v>
      </c>
      <c r="S43" s="159"/>
      <c r="T43" s="159"/>
      <c r="U43" s="158">
        <v>5.8830157478685834</v>
      </c>
      <c r="V43" s="158">
        <f t="shared" si="1"/>
        <v>0.61654549121746527</v>
      </c>
      <c r="W43" s="70"/>
      <c r="X43" s="70"/>
      <c r="Y43" s="70"/>
      <c r="Z43" s="70"/>
      <c r="AA43" s="70"/>
      <c r="AB43" s="70"/>
      <c r="AC43" s="70"/>
      <c r="AD43" s="70"/>
      <c r="AE43" s="70"/>
      <c r="AF43" s="70"/>
      <c r="AG43" s="70"/>
      <c r="AH43" s="70"/>
      <c r="AI43" s="70"/>
      <c r="AJ43" s="70"/>
      <c r="AK43" s="70"/>
      <c r="AM43" s="70"/>
      <c r="AN43" s="70"/>
      <c r="AO43" s="70"/>
      <c r="AP43" s="70"/>
      <c r="AQ43" s="70"/>
    </row>
    <row r="44" spans="1:43" x14ac:dyDescent="0.55000000000000004">
      <c r="B44" t="s">
        <v>196</v>
      </c>
      <c r="C44" s="98">
        <v>2.5396825396825307</v>
      </c>
      <c r="D44" s="99"/>
      <c r="E44" s="99"/>
      <c r="F44" s="99"/>
      <c r="G44" s="99"/>
      <c r="H44" s="162">
        <f t="shared" si="3"/>
        <v>1.5156889833199665</v>
      </c>
      <c r="I44" s="161">
        <v>6.3109999999999999</v>
      </c>
      <c r="J44" s="161"/>
      <c r="K44" s="161"/>
      <c r="L44" s="161"/>
      <c r="M44" s="161"/>
      <c r="N44" s="164"/>
      <c r="O44" s="157">
        <f t="shared" si="0"/>
        <v>6.3109999999999999</v>
      </c>
      <c r="P44" s="158">
        <v>4.9666446208836277</v>
      </c>
      <c r="Q44" s="158">
        <v>5.0890585241730406</v>
      </c>
      <c r="R44" s="158">
        <f t="shared" si="2"/>
        <v>0.12241390328941293</v>
      </c>
      <c r="S44" s="159"/>
      <c r="T44" s="159"/>
      <c r="U44" s="158">
        <v>5.6948337911957623</v>
      </c>
      <c r="V44" s="158">
        <f t="shared" si="1"/>
        <v>0.72818917031213459</v>
      </c>
      <c r="W44" s="70"/>
      <c r="X44" s="70"/>
      <c r="Y44" s="70"/>
      <c r="Z44" s="70"/>
      <c r="AA44" s="70"/>
      <c r="AB44" s="70"/>
      <c r="AC44" s="70"/>
      <c r="AD44" s="70"/>
      <c r="AE44" s="70"/>
      <c r="AF44" s="72"/>
      <c r="AG44" s="70"/>
      <c r="AH44" s="70"/>
      <c r="AI44" s="70"/>
      <c r="AJ44" s="70"/>
      <c r="AK44" s="70"/>
      <c r="AM44" s="70"/>
      <c r="AN44" s="70"/>
      <c r="AO44" s="70"/>
      <c r="AP44" s="70"/>
      <c r="AQ44" s="70"/>
    </row>
    <row r="45" spans="1:43" x14ac:dyDescent="0.55000000000000004">
      <c r="B45" t="s">
        <v>197</v>
      </c>
      <c r="C45" s="98">
        <v>2.5963808025177171</v>
      </c>
      <c r="D45" s="99"/>
      <c r="E45" s="99"/>
      <c r="F45" s="99"/>
      <c r="G45" s="99"/>
      <c r="H45" s="162">
        <f t="shared" si="3"/>
        <v>1.5723872461551529</v>
      </c>
      <c r="I45" s="161">
        <v>5.6529999999999996</v>
      </c>
      <c r="J45" s="161"/>
      <c r="K45" s="161"/>
      <c r="L45" s="161"/>
      <c r="M45" s="161"/>
      <c r="N45" s="164"/>
      <c r="O45" s="157">
        <f t="shared" si="0"/>
        <v>5.6529999999999996</v>
      </c>
      <c r="P45" s="158">
        <v>5.0649048272704107</v>
      </c>
      <c r="Q45" s="158">
        <v>5.1282051282051384</v>
      </c>
      <c r="R45" s="158">
        <f t="shared" si="2"/>
        <v>6.3300300934727716E-2</v>
      </c>
      <c r="S45" s="159"/>
      <c r="T45" s="159"/>
      <c r="U45" s="158">
        <v>5.4938368203007286</v>
      </c>
      <c r="V45" s="158">
        <f t="shared" si="1"/>
        <v>0.42893199303031793</v>
      </c>
      <c r="W45" s="70"/>
      <c r="X45" s="70"/>
      <c r="Y45" s="70"/>
      <c r="Z45" s="70"/>
      <c r="AA45" s="70"/>
      <c r="AB45" s="70"/>
      <c r="AC45" s="70"/>
      <c r="AD45" s="70"/>
      <c r="AE45" s="70"/>
      <c r="AF45" s="72"/>
      <c r="AG45" s="70"/>
      <c r="AH45" s="70"/>
      <c r="AI45" s="70"/>
      <c r="AJ45" s="70"/>
      <c r="AK45" s="70"/>
      <c r="AM45" s="70"/>
      <c r="AN45" s="70"/>
      <c r="AO45" s="70"/>
      <c r="AP45" s="70"/>
      <c r="AQ45" s="70"/>
    </row>
    <row r="46" spans="1:43" x14ac:dyDescent="0.55000000000000004">
      <c r="A46">
        <f>A42+1</f>
        <v>1970</v>
      </c>
      <c r="B46" t="s">
        <v>194</v>
      </c>
      <c r="C46" s="98">
        <v>3.7837837837837895</v>
      </c>
      <c r="D46" s="99"/>
      <c r="E46" s="99"/>
      <c r="F46" s="99"/>
      <c r="G46" s="99"/>
      <c r="H46" s="162">
        <f t="shared" si="3"/>
        <v>2.7597902274212256</v>
      </c>
      <c r="I46" s="161">
        <v>8.2360000000000007</v>
      </c>
      <c r="J46" s="161"/>
      <c r="K46" s="161"/>
      <c r="L46" s="161"/>
      <c r="M46" s="161"/>
      <c r="N46" s="164"/>
      <c r="O46" s="157">
        <f t="shared" si="0"/>
        <v>8.2360000000000007</v>
      </c>
      <c r="P46" s="158">
        <v>4.9335437684026715</v>
      </c>
      <c r="Q46" s="158">
        <v>4.9778215869886537</v>
      </c>
      <c r="R46" s="158">
        <f t="shared" si="2"/>
        <v>4.4277818585982232E-2</v>
      </c>
      <c r="S46" s="159"/>
      <c r="T46" s="159"/>
      <c r="U46" s="158">
        <v>5.3357519788005163</v>
      </c>
      <c r="V46" s="158">
        <f t="shared" si="1"/>
        <v>0.40220821039784482</v>
      </c>
      <c r="W46" s="70"/>
      <c r="X46" s="70"/>
      <c r="Y46" s="70"/>
      <c r="Z46" s="70"/>
      <c r="AA46" s="70"/>
      <c r="AB46" s="70"/>
      <c r="AC46" s="70"/>
      <c r="AD46" s="70"/>
      <c r="AE46" s="70"/>
      <c r="AF46" s="70"/>
      <c r="AG46" s="71"/>
      <c r="AH46" s="70"/>
      <c r="AI46" s="70"/>
      <c r="AJ46" s="72"/>
      <c r="AK46" s="112"/>
      <c r="AM46" s="70"/>
      <c r="AN46" s="70"/>
      <c r="AO46" s="70"/>
      <c r="AP46" s="70"/>
      <c r="AQ46" s="70"/>
    </row>
    <row r="47" spans="1:43" x14ac:dyDescent="0.55000000000000004">
      <c r="B47" t="s">
        <v>195</v>
      </c>
      <c r="C47" s="98">
        <v>4.9130763416477707</v>
      </c>
      <c r="D47" s="99"/>
      <c r="E47" s="99"/>
      <c r="F47" s="99"/>
      <c r="G47" s="99"/>
      <c r="H47" s="162">
        <f t="shared" si="3"/>
        <v>3.8890827852852068</v>
      </c>
      <c r="I47" s="161">
        <v>7.681</v>
      </c>
      <c r="J47" s="161"/>
      <c r="K47" s="161"/>
      <c r="L47" s="161"/>
      <c r="M47" s="161"/>
      <c r="N47" s="164"/>
      <c r="O47" s="157">
        <f t="shared" si="0"/>
        <v>7.681</v>
      </c>
      <c r="P47" s="158">
        <v>5.5333820237457871</v>
      </c>
      <c r="Q47" s="158">
        <v>5.7710960232783748</v>
      </c>
      <c r="R47" s="158">
        <f t="shared" si="2"/>
        <v>0.23771399953258765</v>
      </c>
      <c r="S47" s="159"/>
      <c r="T47" s="159"/>
      <c r="U47" s="158">
        <v>5.9300876913598302</v>
      </c>
      <c r="V47" s="158">
        <f t="shared" si="1"/>
        <v>0.39670566761404302</v>
      </c>
      <c r="W47" s="70"/>
      <c r="X47" s="70"/>
      <c r="Y47" s="70"/>
      <c r="Z47" s="70"/>
      <c r="AA47" s="70"/>
      <c r="AB47" s="70"/>
      <c r="AC47" s="70"/>
      <c r="AD47" s="70"/>
      <c r="AE47" s="70"/>
      <c r="AF47" s="70"/>
      <c r="AG47" s="71"/>
      <c r="AH47" s="70"/>
      <c r="AI47" s="70"/>
      <c r="AJ47" s="72"/>
      <c r="AK47" s="112"/>
      <c r="AM47" s="70"/>
      <c r="AN47" s="70"/>
      <c r="AO47" s="70"/>
      <c r="AP47" s="70"/>
      <c r="AQ47" s="70"/>
    </row>
    <row r="48" spans="1:43" x14ac:dyDescent="0.55000000000000004">
      <c r="B48" t="s">
        <v>196</v>
      </c>
      <c r="C48" s="98">
        <v>5.0670640834575398</v>
      </c>
      <c r="D48" s="99"/>
      <c r="E48" s="99"/>
      <c r="F48" s="99"/>
      <c r="G48" s="99"/>
      <c r="H48" s="162">
        <f t="shared" si="3"/>
        <v>4.0430705270949758</v>
      </c>
      <c r="I48" s="161">
        <v>8.6989999999999998</v>
      </c>
      <c r="J48" s="161"/>
      <c r="K48" s="161"/>
      <c r="L48" s="161"/>
      <c r="M48" s="161"/>
      <c r="N48" s="164"/>
      <c r="O48" s="157">
        <f t="shared" si="0"/>
        <v>8.6989999999999998</v>
      </c>
      <c r="P48" s="158">
        <v>6.3000872459344777</v>
      </c>
      <c r="Q48" s="158">
        <v>6.8765133171912538</v>
      </c>
      <c r="R48" s="158">
        <f t="shared" si="2"/>
        <v>0.57642607125677614</v>
      </c>
      <c r="S48" s="159"/>
      <c r="T48" s="159"/>
      <c r="U48" s="158">
        <v>6.6928369988635268</v>
      </c>
      <c r="V48" s="158">
        <f t="shared" si="1"/>
        <v>0.39274975292904912</v>
      </c>
      <c r="W48" s="70"/>
      <c r="X48" s="70"/>
      <c r="Y48" s="70"/>
      <c r="Z48" s="70"/>
      <c r="AA48" s="70"/>
      <c r="AB48" s="70"/>
      <c r="AC48" s="70"/>
      <c r="AD48" s="70"/>
      <c r="AE48" s="70"/>
      <c r="AF48" s="70"/>
      <c r="AG48" s="71"/>
      <c r="AH48" s="70"/>
      <c r="AI48" s="70"/>
      <c r="AJ48" s="72"/>
      <c r="AK48" s="112"/>
      <c r="AM48" s="70"/>
      <c r="AN48" s="70"/>
      <c r="AO48" s="70"/>
      <c r="AP48" s="70"/>
      <c r="AQ48" s="70"/>
    </row>
    <row r="49" spans="1:43" x14ac:dyDescent="0.55000000000000004">
      <c r="B49" t="s">
        <v>197</v>
      </c>
      <c r="C49" s="98">
        <v>7.2633895818048355</v>
      </c>
      <c r="D49" s="99"/>
      <c r="E49" s="99"/>
      <c r="F49" s="99"/>
      <c r="G49" s="99"/>
      <c r="H49" s="162">
        <f t="shared" si="3"/>
        <v>6.2393960254422716</v>
      </c>
      <c r="I49" s="161">
        <v>10.11</v>
      </c>
      <c r="J49" s="161"/>
      <c r="K49" s="161"/>
      <c r="L49" s="161"/>
      <c r="M49" s="161"/>
      <c r="N49" s="164"/>
      <c r="O49" s="157">
        <f t="shared" si="0"/>
        <v>10.11</v>
      </c>
      <c r="P49" s="158">
        <v>6.9336379079197314</v>
      </c>
      <c r="Q49" s="158">
        <v>7.7474892395982664</v>
      </c>
      <c r="R49" s="158">
        <f t="shared" si="2"/>
        <v>0.81385133167853496</v>
      </c>
      <c r="S49" s="159"/>
      <c r="T49" s="159"/>
      <c r="U49" s="158">
        <v>7.9162518377044933</v>
      </c>
      <c r="V49" s="158">
        <f t="shared" si="1"/>
        <v>0.98261392978476181</v>
      </c>
      <c r="W49" s="70"/>
      <c r="X49" s="70"/>
      <c r="Y49" s="70"/>
      <c r="Z49" s="70"/>
      <c r="AA49" s="70"/>
      <c r="AB49" s="70"/>
      <c r="AC49" s="70"/>
      <c r="AD49" s="70"/>
      <c r="AE49" s="70"/>
      <c r="AF49" s="70"/>
      <c r="AG49" s="71"/>
      <c r="AH49" s="70"/>
      <c r="AI49" s="70"/>
      <c r="AJ49" s="72"/>
      <c r="AK49" s="112"/>
      <c r="AM49" s="70"/>
      <c r="AN49" s="70"/>
      <c r="AO49" s="70"/>
      <c r="AP49" s="70"/>
      <c r="AQ49" s="70"/>
    </row>
    <row r="50" spans="1:43" x14ac:dyDescent="0.55000000000000004">
      <c r="A50">
        <f>A46+1</f>
        <v>1971</v>
      </c>
      <c r="B50" t="s">
        <v>194</v>
      </c>
      <c r="C50" s="98">
        <v>7.3941134242641704</v>
      </c>
      <c r="D50" s="99"/>
      <c r="E50" s="99"/>
      <c r="F50" s="99"/>
      <c r="G50" s="99"/>
      <c r="H50" s="162">
        <f t="shared" si="3"/>
        <v>6.3701198679016064</v>
      </c>
      <c r="I50" s="161">
        <v>9.9139999999999997</v>
      </c>
      <c r="J50" s="161"/>
      <c r="K50" s="161"/>
      <c r="L50" s="161"/>
      <c r="M50" s="161"/>
      <c r="N50" s="164"/>
      <c r="O50" s="157">
        <f t="shared" si="0"/>
        <v>9.9139999999999997</v>
      </c>
      <c r="P50" s="158">
        <v>7.6674151391499521</v>
      </c>
      <c r="Q50" s="158">
        <v>8.6384976525821457</v>
      </c>
      <c r="R50" s="158">
        <f t="shared" si="2"/>
        <v>0.97108251343219365</v>
      </c>
      <c r="S50" s="159"/>
      <c r="T50" s="159"/>
      <c r="U50" s="158">
        <v>8.6746214195805749</v>
      </c>
      <c r="V50" s="158">
        <f t="shared" si="1"/>
        <v>1.0072062804306228</v>
      </c>
      <c r="W50" s="70"/>
      <c r="X50" s="70"/>
      <c r="Y50" s="70"/>
      <c r="Z50" s="70"/>
      <c r="AA50" s="70"/>
      <c r="AB50" s="70"/>
      <c r="AC50" s="70"/>
      <c r="AD50" s="70"/>
      <c r="AE50" s="70"/>
      <c r="AF50" s="70"/>
      <c r="AG50" s="71"/>
      <c r="AH50" s="70"/>
      <c r="AI50" s="70"/>
      <c r="AJ50" s="72"/>
      <c r="AK50" s="112"/>
      <c r="AM50" s="70"/>
      <c r="AN50" s="70"/>
      <c r="AO50" s="70"/>
      <c r="AP50" s="70"/>
      <c r="AQ50" s="70"/>
    </row>
    <row r="51" spans="1:43" x14ac:dyDescent="0.55000000000000004">
      <c r="B51" t="s">
        <v>195</v>
      </c>
      <c r="C51" s="98">
        <v>7.4595355383532791</v>
      </c>
      <c r="D51" s="99"/>
      <c r="E51" s="99"/>
      <c r="F51" s="99"/>
      <c r="G51" s="99"/>
      <c r="H51" s="162">
        <f t="shared" si="3"/>
        <v>6.4355419819907151</v>
      </c>
      <c r="I51" s="161">
        <v>9.5589999999999993</v>
      </c>
      <c r="J51" s="161"/>
      <c r="K51" s="161"/>
      <c r="L51" s="161"/>
      <c r="M51" s="161"/>
      <c r="N51" s="164"/>
      <c r="O51" s="157">
        <f t="shared" si="0"/>
        <v>9.5589999999999993</v>
      </c>
      <c r="P51" s="158">
        <v>8.8008331510399387</v>
      </c>
      <c r="Q51" s="158">
        <v>9.9037138927097743</v>
      </c>
      <c r="R51" s="158">
        <f t="shared" si="2"/>
        <v>1.1028807416698356</v>
      </c>
      <c r="S51" s="159"/>
      <c r="T51" s="159"/>
      <c r="U51" s="158">
        <v>9.7829723248276395</v>
      </c>
      <c r="V51" s="158">
        <f t="shared" si="1"/>
        <v>0.98213917378770077</v>
      </c>
      <c r="W51" s="70"/>
      <c r="X51" s="70"/>
      <c r="Y51" s="70"/>
      <c r="Z51" s="70"/>
      <c r="AA51" s="70"/>
      <c r="AB51" s="70"/>
      <c r="AC51" s="70"/>
      <c r="AD51" s="70"/>
      <c r="AE51" s="70"/>
      <c r="AF51" s="70"/>
      <c r="AG51" s="71"/>
      <c r="AH51" s="70"/>
      <c r="AI51" s="70"/>
      <c r="AJ51" s="72"/>
      <c r="AK51" s="112"/>
      <c r="AM51" s="70"/>
      <c r="AN51" s="70"/>
      <c r="AO51" s="70"/>
      <c r="AP51" s="70"/>
      <c r="AQ51" s="70"/>
    </row>
    <row r="52" spans="1:43" x14ac:dyDescent="0.55000000000000004">
      <c r="B52" t="s">
        <v>196</v>
      </c>
      <c r="C52" s="98">
        <v>5.5381618312112968</v>
      </c>
      <c r="D52" s="99"/>
      <c r="E52" s="99"/>
      <c r="F52" s="99"/>
      <c r="G52" s="99"/>
      <c r="H52" s="162">
        <f t="shared" si="3"/>
        <v>4.5141682748487328</v>
      </c>
      <c r="I52" s="161">
        <v>9.2070000000000007</v>
      </c>
      <c r="J52" s="161"/>
      <c r="K52" s="161"/>
      <c r="L52" s="161"/>
      <c r="M52" s="161"/>
      <c r="N52" s="164"/>
      <c r="O52" s="157">
        <f t="shared" si="0"/>
        <v>9.2070000000000007</v>
      </c>
      <c r="P52" s="158">
        <v>9.1996463106235495</v>
      </c>
      <c r="Q52" s="158">
        <v>10.10421386497508</v>
      </c>
      <c r="R52" s="158">
        <f t="shared" si="2"/>
        <v>0.90456755435153013</v>
      </c>
      <c r="S52" s="159"/>
      <c r="T52" s="159"/>
      <c r="U52" s="158">
        <v>9.175552367711532</v>
      </c>
      <c r="V52" s="158">
        <f t="shared" si="1"/>
        <v>-2.4093942912017496E-2</v>
      </c>
      <c r="W52" s="70"/>
      <c r="X52" s="70"/>
      <c r="Y52" s="70"/>
      <c r="Z52" s="70"/>
      <c r="AA52" s="70"/>
      <c r="AB52" s="70"/>
      <c r="AC52" s="70"/>
      <c r="AD52" s="70"/>
      <c r="AE52" s="70"/>
      <c r="AF52" s="70"/>
      <c r="AG52" s="71"/>
      <c r="AH52" s="70"/>
      <c r="AI52" s="70"/>
      <c r="AJ52" s="72"/>
      <c r="AK52" s="112"/>
      <c r="AM52" s="70"/>
      <c r="AN52" s="70"/>
      <c r="AO52" s="70"/>
      <c r="AP52" s="70"/>
      <c r="AQ52" s="70"/>
    </row>
    <row r="53" spans="1:43" x14ac:dyDescent="0.55000000000000004">
      <c r="B53" t="s">
        <v>197</v>
      </c>
      <c r="C53" s="98">
        <v>5.540355677154607</v>
      </c>
      <c r="D53" s="99"/>
      <c r="E53" s="99"/>
      <c r="F53" s="99"/>
      <c r="G53" s="99"/>
      <c r="H53" s="162">
        <f t="shared" si="3"/>
        <v>4.516362120792043</v>
      </c>
      <c r="I53" s="161">
        <v>9.1989999999999998</v>
      </c>
      <c r="J53" s="161"/>
      <c r="K53" s="161"/>
      <c r="L53" s="161"/>
      <c r="M53" s="161"/>
      <c r="N53" s="164"/>
      <c r="O53" s="157">
        <f t="shared" si="0"/>
        <v>9.1989999999999998</v>
      </c>
      <c r="P53" s="158">
        <v>8.4664501882356262</v>
      </c>
      <c r="Q53" s="158">
        <v>9.1433644030181966</v>
      </c>
      <c r="R53" s="158">
        <f t="shared" si="2"/>
        <v>0.67691421478257041</v>
      </c>
      <c r="S53" s="159"/>
      <c r="T53" s="159"/>
      <c r="U53" s="158">
        <v>7.4056983249287356</v>
      </c>
      <c r="V53" s="158">
        <f t="shared" si="1"/>
        <v>-1.0607518633068906</v>
      </c>
      <c r="W53" s="70"/>
      <c r="X53" s="70"/>
      <c r="Y53" s="70"/>
      <c r="Z53" s="70"/>
      <c r="AA53" s="70"/>
      <c r="AB53" s="70"/>
      <c r="AC53" s="70"/>
      <c r="AD53" s="70"/>
      <c r="AE53" s="70"/>
      <c r="AF53" s="70"/>
      <c r="AG53" s="71"/>
      <c r="AH53" s="70"/>
      <c r="AI53" s="70"/>
      <c r="AJ53" s="72"/>
      <c r="AK53" s="112"/>
      <c r="AM53" s="70"/>
      <c r="AN53" s="70"/>
      <c r="AO53" s="70"/>
      <c r="AP53" s="70"/>
      <c r="AQ53" s="70"/>
    </row>
    <row r="54" spans="1:43" x14ac:dyDescent="0.55000000000000004">
      <c r="A54">
        <f>A50+1</f>
        <v>1972</v>
      </c>
      <c r="B54" t="s">
        <v>194</v>
      </c>
      <c r="C54" s="98">
        <v>5.3944706675657539</v>
      </c>
      <c r="D54" s="99"/>
      <c r="E54" s="99"/>
      <c r="F54" s="99"/>
      <c r="G54" s="99"/>
      <c r="H54" s="162">
        <f t="shared" si="3"/>
        <v>4.3704771112031899</v>
      </c>
      <c r="I54" s="161">
        <v>8.9309999999999992</v>
      </c>
      <c r="J54" s="161"/>
      <c r="K54" s="161"/>
      <c r="L54" s="161"/>
      <c r="M54" s="161"/>
      <c r="N54" s="164"/>
      <c r="O54" s="157">
        <f t="shared" si="0"/>
        <v>8.9309999999999992</v>
      </c>
      <c r="P54" s="158">
        <v>7.4986780700431268</v>
      </c>
      <c r="Q54" s="158">
        <v>7.9515989628349217</v>
      </c>
      <c r="R54" s="158">
        <f t="shared" si="2"/>
        <v>0.45292089279179493</v>
      </c>
      <c r="S54" s="159"/>
      <c r="T54" s="159"/>
      <c r="U54" s="158">
        <v>6.488824880093631</v>
      </c>
      <c r="V54" s="158">
        <f t="shared" si="1"/>
        <v>-1.0098531899494958</v>
      </c>
      <c r="W54" s="70"/>
      <c r="X54" s="70"/>
      <c r="Y54" s="70"/>
      <c r="Z54" s="70"/>
      <c r="AA54" s="70"/>
      <c r="AB54" s="70"/>
      <c r="AC54" s="70"/>
      <c r="AD54" s="70"/>
      <c r="AE54" s="70"/>
      <c r="AF54" s="70"/>
      <c r="AG54" s="71"/>
      <c r="AH54" s="70"/>
      <c r="AI54" s="70"/>
      <c r="AJ54" s="72"/>
      <c r="AK54" s="112"/>
      <c r="AM54" s="70"/>
      <c r="AN54" s="70"/>
      <c r="AO54" s="70"/>
      <c r="AP54" s="70"/>
      <c r="AQ54" s="70"/>
    </row>
    <row r="55" spans="1:43" x14ac:dyDescent="0.55000000000000004">
      <c r="B55" t="s">
        <v>195</v>
      </c>
      <c r="C55" s="98">
        <v>6.466666666666665</v>
      </c>
      <c r="D55" s="99"/>
      <c r="E55" s="99"/>
      <c r="F55" s="99"/>
      <c r="G55" s="99"/>
      <c r="H55" s="162">
        <f t="shared" si="3"/>
        <v>5.4426731103041011</v>
      </c>
      <c r="I55" s="161">
        <v>9.3190000000000008</v>
      </c>
      <c r="J55" s="161"/>
      <c r="K55" s="161"/>
      <c r="L55" s="161"/>
      <c r="M55" s="161"/>
      <c r="N55" s="164"/>
      <c r="O55" s="157">
        <f t="shared" si="0"/>
        <v>9.3190000000000008</v>
      </c>
      <c r="P55" s="158">
        <v>5.8661490682816861</v>
      </c>
      <c r="Q55" s="158">
        <v>6.1743846474759891</v>
      </c>
      <c r="R55" s="158">
        <f t="shared" si="2"/>
        <v>0.308235579194303</v>
      </c>
      <c r="S55" s="159"/>
      <c r="T55" s="159"/>
      <c r="U55" s="158">
        <v>5.3713042729357028</v>
      </c>
      <c r="V55" s="158">
        <f t="shared" si="1"/>
        <v>-0.49484479534598336</v>
      </c>
      <c r="W55" s="70"/>
      <c r="X55" s="70"/>
      <c r="Y55" s="70"/>
      <c r="Z55" s="70"/>
      <c r="AA55" s="70"/>
      <c r="AB55" s="70"/>
      <c r="AC55" s="70"/>
      <c r="AD55" s="70"/>
      <c r="AE55" s="70"/>
      <c r="AF55" s="70"/>
      <c r="AG55" s="71"/>
      <c r="AH55" s="70"/>
      <c r="AI55" s="70"/>
      <c r="AJ55" s="72"/>
      <c r="AK55" s="112"/>
      <c r="AM55" s="70"/>
      <c r="AN55" s="70"/>
      <c r="AO55" s="70"/>
      <c r="AP55" s="70"/>
      <c r="AQ55" s="70"/>
    </row>
    <row r="56" spans="1:43" x14ac:dyDescent="0.55000000000000004">
      <c r="B56" t="s">
        <v>196</v>
      </c>
      <c r="C56" s="98">
        <v>7.8585461689587355</v>
      </c>
      <c r="D56" s="99"/>
      <c r="E56" s="99"/>
      <c r="F56" s="99"/>
      <c r="G56" s="99"/>
      <c r="H56" s="162">
        <f t="shared" si="3"/>
        <v>6.8345526125961715</v>
      </c>
      <c r="I56" s="161">
        <v>10.004</v>
      </c>
      <c r="J56" s="161"/>
      <c r="K56" s="161"/>
      <c r="L56" s="161"/>
      <c r="M56" s="161"/>
      <c r="N56" s="164"/>
      <c r="O56" s="157">
        <f t="shared" si="0"/>
        <v>10.004</v>
      </c>
      <c r="P56" s="158">
        <v>6.2671856133471238</v>
      </c>
      <c r="Q56" s="158">
        <v>6.4609053497942455</v>
      </c>
      <c r="R56" s="158">
        <f t="shared" si="2"/>
        <v>0.1937197364471217</v>
      </c>
      <c r="S56" s="159"/>
      <c r="T56" s="159"/>
      <c r="U56" s="158">
        <v>6.7560773904379943</v>
      </c>
      <c r="V56" s="158">
        <f t="shared" si="1"/>
        <v>0.48889177709087051</v>
      </c>
      <c r="W56" s="70"/>
      <c r="X56" s="70"/>
      <c r="Y56" s="70"/>
      <c r="Z56" s="70"/>
      <c r="AA56" s="70"/>
      <c r="AB56" s="70"/>
      <c r="AC56" s="70"/>
      <c r="AD56" s="70"/>
      <c r="AE56" s="70"/>
      <c r="AF56" s="70"/>
      <c r="AG56" s="71"/>
      <c r="AH56" s="70"/>
      <c r="AI56" s="70"/>
      <c r="AJ56" s="72"/>
      <c r="AK56" s="112"/>
      <c r="AM56" s="70"/>
      <c r="AN56" s="70"/>
      <c r="AO56" s="70"/>
      <c r="AP56" s="70"/>
      <c r="AQ56" s="70"/>
    </row>
    <row r="57" spans="1:43" x14ac:dyDescent="0.55000000000000004">
      <c r="B57" t="s">
        <v>197</v>
      </c>
      <c r="C57" s="98">
        <v>6.4267352185090054</v>
      </c>
      <c r="D57" s="99"/>
      <c r="E57" s="99"/>
      <c r="F57" s="99"/>
      <c r="G57" s="99"/>
      <c r="H57" s="162">
        <f t="shared" si="3"/>
        <v>5.4027416621464415</v>
      </c>
      <c r="I57" s="161">
        <v>11.31</v>
      </c>
      <c r="J57" s="161"/>
      <c r="K57" s="161"/>
      <c r="L57" s="161"/>
      <c r="M57" s="161"/>
      <c r="N57" s="164"/>
      <c r="O57" s="157">
        <f t="shared" si="0"/>
        <v>11.31</v>
      </c>
      <c r="P57" s="158">
        <v>7.2327626718498976</v>
      </c>
      <c r="Q57" s="158">
        <v>7.7673851159007512</v>
      </c>
      <c r="R57" s="158">
        <f t="shared" si="2"/>
        <v>0.53462244405085357</v>
      </c>
      <c r="S57" s="159"/>
      <c r="T57" s="159"/>
      <c r="U57" s="158">
        <v>8.6918332720085232</v>
      </c>
      <c r="V57" s="158">
        <f t="shared" si="1"/>
        <v>1.4590706001586256</v>
      </c>
      <c r="W57" s="70"/>
      <c r="X57" s="70"/>
      <c r="Y57" s="70"/>
      <c r="Z57" s="70"/>
      <c r="AA57" s="70"/>
      <c r="AB57" s="70"/>
      <c r="AC57" s="70"/>
      <c r="AD57" s="70"/>
      <c r="AE57" s="70"/>
      <c r="AF57" s="70"/>
      <c r="AG57" s="71"/>
      <c r="AH57" s="70"/>
      <c r="AI57" s="70"/>
      <c r="AJ57" s="72"/>
      <c r="AK57" s="112"/>
      <c r="AM57" s="70"/>
      <c r="AN57" s="70"/>
      <c r="AO57" s="70"/>
      <c r="AP57" s="70"/>
      <c r="AQ57" s="70"/>
    </row>
    <row r="58" spans="1:43" x14ac:dyDescent="0.55000000000000004">
      <c r="A58">
        <f>A54+1</f>
        <v>1973</v>
      </c>
      <c r="B58" t="s">
        <v>194</v>
      </c>
      <c r="C58" s="98">
        <v>4.9872122762148141</v>
      </c>
      <c r="D58" s="99"/>
      <c r="E58" s="99"/>
      <c r="F58" s="99"/>
      <c r="G58" s="99"/>
      <c r="H58" s="162">
        <f t="shared" ref="H58:H89" si="4">C58-AVERAGE($V$26:$V$116)</f>
        <v>3.9632187198522502</v>
      </c>
      <c r="I58" s="161">
        <v>13.023999999999999</v>
      </c>
      <c r="J58" s="161"/>
      <c r="K58" s="161"/>
      <c r="L58" s="161"/>
      <c r="M58" s="161"/>
      <c r="N58" s="164"/>
      <c r="O58" s="157">
        <f t="shared" si="0"/>
        <v>13.023999999999999</v>
      </c>
      <c r="P58" s="158">
        <v>7.5339225597361548</v>
      </c>
      <c r="Q58" s="158">
        <v>7.9263410728583068</v>
      </c>
      <c r="R58" s="158">
        <f t="shared" si="2"/>
        <v>0.39241851312215204</v>
      </c>
      <c r="S58" s="159"/>
      <c r="T58" s="159"/>
      <c r="U58" s="158">
        <v>8.7953292637495508</v>
      </c>
      <c r="V58" s="158">
        <f t="shared" si="1"/>
        <v>1.2614067040133961</v>
      </c>
      <c r="W58" s="70"/>
      <c r="X58" s="70"/>
      <c r="Y58" s="70"/>
      <c r="Z58" s="70"/>
      <c r="AA58" s="70"/>
      <c r="AB58" s="70"/>
      <c r="AC58" s="70"/>
      <c r="AD58" s="70"/>
      <c r="AE58" s="70"/>
      <c r="AF58" s="70"/>
      <c r="AG58" s="71"/>
      <c r="AH58" s="70"/>
      <c r="AI58" s="70"/>
      <c r="AJ58" s="72"/>
      <c r="AK58" s="112"/>
      <c r="AM58" s="70"/>
      <c r="AN58" s="70"/>
      <c r="AO58" s="70"/>
      <c r="AP58" s="70"/>
      <c r="AQ58" s="70"/>
    </row>
    <row r="59" spans="1:43" x14ac:dyDescent="0.55000000000000004">
      <c r="B59" t="s">
        <v>195</v>
      </c>
      <c r="C59" s="98">
        <v>3.6874999999999991</v>
      </c>
      <c r="D59" s="99"/>
      <c r="E59" s="99"/>
      <c r="F59" s="99"/>
      <c r="G59" s="99"/>
      <c r="H59" s="162">
        <f t="shared" si="4"/>
        <v>2.6635064436374352</v>
      </c>
      <c r="I59" s="161">
        <v>14.717000000000001</v>
      </c>
      <c r="J59" s="161"/>
      <c r="K59" s="161"/>
      <c r="L59" s="161"/>
      <c r="M59" s="161"/>
      <c r="N59" s="164"/>
      <c r="O59" s="157">
        <f t="shared" si="0"/>
        <v>14.717000000000001</v>
      </c>
      <c r="P59" s="158">
        <v>9.0335982159178769</v>
      </c>
      <c r="Q59" s="158">
        <v>9.3123772102161269</v>
      </c>
      <c r="R59" s="158">
        <f t="shared" si="2"/>
        <v>0.27877899429824993</v>
      </c>
      <c r="S59" s="159"/>
      <c r="T59" s="159"/>
      <c r="U59" s="158">
        <v>9.0631328103914228</v>
      </c>
      <c r="V59" s="158">
        <f t="shared" si="1"/>
        <v>2.9534594473545894E-2</v>
      </c>
      <c r="W59" s="70"/>
      <c r="X59" s="70"/>
      <c r="Y59" s="70"/>
      <c r="Z59" s="70"/>
      <c r="AA59" s="70"/>
      <c r="AB59" s="70"/>
      <c r="AC59" s="70"/>
      <c r="AD59" s="70"/>
      <c r="AE59" s="70"/>
      <c r="AF59" s="70"/>
      <c r="AG59" s="71"/>
      <c r="AH59" s="70"/>
      <c r="AI59" s="70"/>
      <c r="AJ59" s="72"/>
      <c r="AK59" s="112"/>
      <c r="AM59" s="70"/>
      <c r="AN59" s="70"/>
      <c r="AO59" s="70"/>
      <c r="AP59" s="70"/>
      <c r="AQ59" s="70"/>
    </row>
    <row r="60" spans="1:43" x14ac:dyDescent="0.55000000000000004">
      <c r="B60" t="s">
        <v>196</v>
      </c>
      <c r="C60" s="98">
        <v>7.6363636363636411</v>
      </c>
      <c r="D60" s="99"/>
      <c r="E60" s="99"/>
      <c r="F60" s="99"/>
      <c r="G60" s="99"/>
      <c r="H60" s="162">
        <f t="shared" si="4"/>
        <v>6.6123700800010772</v>
      </c>
      <c r="I60" s="161">
        <v>16.428000000000001</v>
      </c>
      <c r="J60" s="161"/>
      <c r="K60" s="161"/>
      <c r="L60" s="161"/>
      <c r="M60" s="161"/>
      <c r="N60" s="164"/>
      <c r="O60" s="157">
        <f t="shared" si="0"/>
        <v>16.428000000000001</v>
      </c>
      <c r="P60" s="158">
        <v>8.8662426959286336</v>
      </c>
      <c r="Q60" s="158">
        <v>9.1998453807499203</v>
      </c>
      <c r="R60" s="158">
        <f t="shared" si="2"/>
        <v>0.33360268482128674</v>
      </c>
      <c r="S60" s="159"/>
      <c r="T60" s="159"/>
      <c r="U60" s="158">
        <v>9.0841470737580607</v>
      </c>
      <c r="V60" s="158">
        <f t="shared" si="1"/>
        <v>0.21790437782942718</v>
      </c>
      <c r="W60" s="70"/>
      <c r="X60" s="70"/>
      <c r="Y60" s="70"/>
      <c r="Z60" s="70"/>
      <c r="AA60" s="70"/>
      <c r="AB60" s="70"/>
      <c r="AC60" s="70"/>
      <c r="AD60" s="70"/>
      <c r="AE60" s="70"/>
      <c r="AF60" s="70"/>
      <c r="AG60" s="71"/>
      <c r="AH60" s="70"/>
      <c r="AI60" s="70"/>
      <c r="AJ60" s="72"/>
      <c r="AK60" s="112"/>
      <c r="AM60" s="70"/>
      <c r="AN60" s="70"/>
      <c r="AO60" s="70"/>
      <c r="AP60" s="70"/>
      <c r="AQ60" s="70"/>
    </row>
    <row r="61" spans="1:43" x14ac:dyDescent="0.55000000000000004">
      <c r="B61" t="s">
        <v>197</v>
      </c>
      <c r="C61" s="98">
        <v>10.911201392919324</v>
      </c>
      <c r="D61" s="99"/>
      <c r="E61" s="99"/>
      <c r="F61" s="99"/>
      <c r="G61" s="99"/>
      <c r="H61" s="162">
        <f t="shared" si="4"/>
        <v>9.8872078365567599</v>
      </c>
      <c r="I61" s="161">
        <v>15.87</v>
      </c>
      <c r="J61" s="161"/>
      <c r="K61" s="161"/>
      <c r="L61" s="161"/>
      <c r="M61" s="161"/>
      <c r="N61" s="164"/>
      <c r="O61" s="157">
        <f t="shared" si="0"/>
        <v>15.87</v>
      </c>
      <c r="P61" s="158">
        <v>10.234358009090471</v>
      </c>
      <c r="Q61" s="158">
        <v>10.26415094339626</v>
      </c>
      <c r="R61" s="158">
        <f t="shared" si="2"/>
        <v>2.9792934305788776E-2</v>
      </c>
      <c r="S61" s="159"/>
      <c r="T61" s="159"/>
      <c r="U61" s="158">
        <v>10.348974720191009</v>
      </c>
      <c r="V61" s="158">
        <f t="shared" si="1"/>
        <v>0.11461671110053828</v>
      </c>
      <c r="W61" s="70"/>
      <c r="X61" s="70"/>
      <c r="Y61" s="70"/>
      <c r="Z61" s="70"/>
      <c r="AA61" s="70"/>
      <c r="AB61" s="70"/>
      <c r="AC61" s="70"/>
      <c r="AD61" s="70"/>
      <c r="AE61" s="70"/>
      <c r="AF61" s="70"/>
      <c r="AG61" s="71"/>
      <c r="AH61" s="70"/>
      <c r="AI61" s="70"/>
      <c r="AJ61" s="72"/>
      <c r="AK61" s="112"/>
      <c r="AM61" s="70"/>
      <c r="AN61" s="70"/>
      <c r="AO61" s="70"/>
      <c r="AP61" s="70"/>
      <c r="AQ61" s="70"/>
    </row>
    <row r="62" spans="1:43" x14ac:dyDescent="0.55000000000000004">
      <c r="A62">
        <f>A58+1</f>
        <v>1974</v>
      </c>
      <c r="B62" t="s">
        <v>194</v>
      </c>
      <c r="C62" s="98">
        <v>14.635904830569579</v>
      </c>
      <c r="D62" s="99"/>
      <c r="E62" s="99"/>
      <c r="F62" s="99"/>
      <c r="G62" s="99"/>
      <c r="H62" s="162">
        <f t="shared" si="4"/>
        <v>13.611911274207015</v>
      </c>
      <c r="I62" s="161">
        <v>14.404</v>
      </c>
      <c r="J62" s="161"/>
      <c r="K62" s="161"/>
      <c r="L62" s="161"/>
      <c r="M62" s="161"/>
      <c r="N62" s="164"/>
      <c r="O62" s="157">
        <f t="shared" si="0"/>
        <v>14.404</v>
      </c>
      <c r="P62" s="158">
        <v>12.069073424483406</v>
      </c>
      <c r="Q62" s="158">
        <v>12.87091988130561</v>
      </c>
      <c r="R62" s="158">
        <f t="shared" si="2"/>
        <v>0.80184645682220435</v>
      </c>
      <c r="S62" s="159"/>
      <c r="T62" s="159"/>
      <c r="U62" s="158">
        <v>14.348056559277879</v>
      </c>
      <c r="V62" s="158">
        <f t="shared" si="1"/>
        <v>2.2789831347944727</v>
      </c>
      <c r="W62" s="70"/>
      <c r="X62" s="70"/>
      <c r="Y62" s="70"/>
      <c r="Z62" s="70"/>
      <c r="AA62" s="70"/>
      <c r="AB62" s="70"/>
      <c r="AC62" s="70"/>
      <c r="AD62" s="70"/>
      <c r="AE62" s="70"/>
      <c r="AF62" s="70"/>
      <c r="AG62" s="71"/>
      <c r="AH62" s="70"/>
      <c r="AI62" s="70"/>
      <c r="AJ62" s="72"/>
      <c r="AK62" s="112"/>
      <c r="AM62" s="70"/>
      <c r="AN62" s="70"/>
      <c r="AO62" s="70"/>
      <c r="AP62" s="70"/>
      <c r="AQ62" s="70"/>
    </row>
    <row r="63" spans="1:43" x14ac:dyDescent="0.55000000000000004">
      <c r="B63" t="s">
        <v>195</v>
      </c>
      <c r="C63" s="98">
        <v>15.384615384615397</v>
      </c>
      <c r="D63" s="99"/>
      <c r="E63" s="99"/>
      <c r="F63" s="99"/>
      <c r="G63" s="99"/>
      <c r="H63" s="162">
        <f t="shared" si="4"/>
        <v>14.360621828252834</v>
      </c>
      <c r="I63" s="161">
        <v>13.189</v>
      </c>
      <c r="J63" s="161"/>
      <c r="K63" s="161"/>
      <c r="L63" s="161"/>
      <c r="M63" s="161"/>
      <c r="N63" s="164"/>
      <c r="O63" s="157">
        <f t="shared" si="0"/>
        <v>13.189</v>
      </c>
      <c r="P63" s="158">
        <v>14.503081814529395</v>
      </c>
      <c r="Q63" s="158">
        <v>15.887850467289709</v>
      </c>
      <c r="R63" s="158">
        <f t="shared" si="2"/>
        <v>1.3847686527603145</v>
      </c>
      <c r="S63" s="159"/>
      <c r="T63" s="159"/>
      <c r="U63" s="158">
        <v>17.51955509219512</v>
      </c>
      <c r="V63" s="158">
        <f t="shared" si="1"/>
        <v>3.0164732776657246</v>
      </c>
      <c r="W63" s="70"/>
      <c r="X63" s="70"/>
      <c r="Y63" s="70"/>
      <c r="Z63" s="70"/>
      <c r="AA63" s="70"/>
      <c r="AB63" s="70"/>
      <c r="AC63" s="70"/>
      <c r="AD63" s="70"/>
      <c r="AE63" s="70"/>
      <c r="AF63" s="70"/>
      <c r="AG63" s="71"/>
      <c r="AH63" s="70"/>
      <c r="AI63" s="70"/>
      <c r="AJ63" s="72"/>
      <c r="AK63" s="112"/>
      <c r="AM63" s="70"/>
      <c r="AN63" s="70"/>
      <c r="AO63" s="70"/>
      <c r="AP63" s="70"/>
      <c r="AQ63" s="70"/>
    </row>
    <row r="64" spans="1:43" x14ac:dyDescent="0.55000000000000004">
      <c r="B64" t="s">
        <v>196</v>
      </c>
      <c r="C64" s="98">
        <v>18.106995884773646</v>
      </c>
      <c r="D64" s="99"/>
      <c r="E64" s="99"/>
      <c r="F64" s="99"/>
      <c r="G64" s="99"/>
      <c r="H64" s="162">
        <f t="shared" si="4"/>
        <v>17.08300232841108</v>
      </c>
      <c r="I64" s="161">
        <v>13.46</v>
      </c>
      <c r="J64" s="161"/>
      <c r="K64" s="161"/>
      <c r="L64" s="161"/>
      <c r="M64" s="161"/>
      <c r="N64" s="164"/>
      <c r="O64" s="157">
        <f t="shared" si="0"/>
        <v>13.46</v>
      </c>
      <c r="P64" s="158">
        <v>15.666744124592242</v>
      </c>
      <c r="Q64" s="158">
        <v>16.991150442477888</v>
      </c>
      <c r="R64" s="158">
        <f t="shared" si="2"/>
        <v>1.3244063178856464</v>
      </c>
      <c r="S64" s="159"/>
      <c r="T64" s="159"/>
      <c r="U64" s="158">
        <v>20.038449126379831</v>
      </c>
      <c r="V64" s="158">
        <f t="shared" si="1"/>
        <v>4.3717050017875891</v>
      </c>
      <c r="W64" s="70"/>
      <c r="X64" s="70"/>
      <c r="Y64" s="70"/>
      <c r="Z64" s="70"/>
      <c r="AA64" s="70"/>
      <c r="AB64" s="70"/>
      <c r="AC64" s="70"/>
      <c r="AD64" s="70"/>
      <c r="AE64" s="70"/>
      <c r="AF64" s="70"/>
      <c r="AG64" s="71"/>
      <c r="AH64" s="70"/>
      <c r="AI64" s="70"/>
      <c r="AJ64" s="72"/>
      <c r="AK64" s="112"/>
      <c r="AM64" s="70"/>
      <c r="AN64" s="70"/>
      <c r="AO64" s="70"/>
      <c r="AP64" s="70"/>
      <c r="AQ64" s="70"/>
    </row>
    <row r="65" spans="1:47" x14ac:dyDescent="0.55000000000000004">
      <c r="B65" t="s">
        <v>197</v>
      </c>
      <c r="C65" s="98">
        <v>22.501654533421565</v>
      </c>
      <c r="D65" s="99"/>
      <c r="E65" s="99"/>
      <c r="F65" s="99"/>
      <c r="G65" s="99"/>
      <c r="H65" s="162">
        <f t="shared" si="4"/>
        <v>21.477660977058999</v>
      </c>
      <c r="I65" s="161">
        <v>14.693</v>
      </c>
      <c r="J65" s="161"/>
      <c r="K65" s="161"/>
      <c r="L65" s="161"/>
      <c r="M65" s="161"/>
      <c r="N65" s="164"/>
      <c r="O65" s="157">
        <f t="shared" si="0"/>
        <v>14.693</v>
      </c>
      <c r="P65" s="158">
        <v>16.370328680511918</v>
      </c>
      <c r="Q65" s="158">
        <v>18.172484599589296</v>
      </c>
      <c r="R65" s="158">
        <f t="shared" si="2"/>
        <v>1.8021559190773786</v>
      </c>
      <c r="S65" s="159"/>
      <c r="T65" s="159"/>
      <c r="U65" s="158">
        <v>20.987537396547694</v>
      </c>
      <c r="V65" s="158">
        <f t="shared" si="1"/>
        <v>4.6172087160357762</v>
      </c>
      <c r="W65" s="70"/>
      <c r="X65" s="70"/>
      <c r="Y65" s="70"/>
      <c r="Z65" s="70"/>
      <c r="AA65" s="70"/>
      <c r="AB65" s="70"/>
      <c r="AC65" s="70"/>
      <c r="AD65" s="70"/>
      <c r="AE65" s="70"/>
      <c r="AF65" s="70"/>
      <c r="AG65" s="71"/>
      <c r="AH65" s="70"/>
      <c r="AI65" s="70"/>
      <c r="AJ65" s="72"/>
      <c r="AK65" s="112"/>
      <c r="AM65" s="70"/>
      <c r="AN65" s="70"/>
      <c r="AO65" s="70"/>
      <c r="AP65" s="70"/>
      <c r="AQ65" s="70"/>
    </row>
    <row r="66" spans="1:47" x14ac:dyDescent="0.55000000000000004">
      <c r="A66">
        <f>A62+1</f>
        <v>1975</v>
      </c>
      <c r="B66" t="s">
        <v>194</v>
      </c>
      <c r="C66" s="98">
        <v>18.060836501901136</v>
      </c>
      <c r="D66" s="99"/>
      <c r="E66" s="99"/>
      <c r="F66" s="99"/>
      <c r="G66" s="99"/>
      <c r="H66" s="162">
        <f t="shared" si="4"/>
        <v>17.03684294553857</v>
      </c>
      <c r="I66" s="161">
        <v>14.882</v>
      </c>
      <c r="J66" s="161"/>
      <c r="K66" s="161"/>
      <c r="L66" s="161"/>
      <c r="M66" s="161"/>
      <c r="N66" s="164"/>
      <c r="O66" s="157">
        <f t="shared" si="0"/>
        <v>14.882</v>
      </c>
      <c r="P66" s="158">
        <v>18.506719640047393</v>
      </c>
      <c r="Q66" s="158">
        <v>20.308905685179113</v>
      </c>
      <c r="R66" s="158">
        <f t="shared" si="2"/>
        <v>1.8021860451317195</v>
      </c>
      <c r="S66" s="159"/>
      <c r="T66" s="159"/>
      <c r="U66" s="158">
        <v>22.586704262078555</v>
      </c>
      <c r="V66" s="158">
        <f t="shared" si="1"/>
        <v>4.0799846220311622</v>
      </c>
      <c r="W66" s="70"/>
      <c r="X66" s="70"/>
      <c r="Y66" s="70"/>
      <c r="Z66" s="70"/>
      <c r="AA66" s="70"/>
      <c r="AB66" s="70"/>
      <c r="AC66" s="70"/>
      <c r="AD66" s="70"/>
      <c r="AE66" s="70"/>
      <c r="AF66" s="70"/>
      <c r="AG66" s="71"/>
      <c r="AH66" s="70"/>
      <c r="AI66" s="70"/>
      <c r="AJ66" s="72"/>
      <c r="AK66" s="112"/>
      <c r="AM66" s="70"/>
      <c r="AN66" s="70"/>
      <c r="AO66" s="70"/>
      <c r="AP66" s="70"/>
      <c r="AQ66" s="70"/>
    </row>
    <row r="67" spans="1:47" x14ac:dyDescent="0.55000000000000004">
      <c r="B67" t="s">
        <v>195</v>
      </c>
      <c r="C67" s="98">
        <v>16.569428238039684</v>
      </c>
      <c r="D67" s="99"/>
      <c r="E67" s="99"/>
      <c r="F67" s="99"/>
      <c r="G67" s="99"/>
      <c r="H67" s="162">
        <f t="shared" si="4"/>
        <v>15.54543468167712</v>
      </c>
      <c r="I67" s="161">
        <v>15.067</v>
      </c>
      <c r="J67" s="161"/>
      <c r="K67" s="161"/>
      <c r="L67" s="161"/>
      <c r="M67" s="161"/>
      <c r="N67" s="164"/>
      <c r="O67" s="157">
        <f t="shared" si="0"/>
        <v>15.067</v>
      </c>
      <c r="P67" s="158">
        <v>22.350485273499899</v>
      </c>
      <c r="Q67" s="158">
        <v>24.286600496277956</v>
      </c>
      <c r="R67" s="158">
        <f t="shared" si="2"/>
        <v>1.9361152227780565</v>
      </c>
      <c r="S67" s="159"/>
      <c r="T67" s="159"/>
      <c r="U67" s="158">
        <v>24.195905298643382</v>
      </c>
      <c r="V67" s="158">
        <f t="shared" si="1"/>
        <v>1.8454200251434827</v>
      </c>
      <c r="W67" s="70"/>
      <c r="X67" s="70"/>
      <c r="Y67" s="70"/>
      <c r="Z67" s="70"/>
      <c r="AA67" s="70"/>
      <c r="AB67" s="70"/>
      <c r="AC67" s="70"/>
      <c r="AD67" s="70"/>
      <c r="AE67" s="70"/>
      <c r="AF67" s="70"/>
      <c r="AG67" s="71"/>
      <c r="AH67" s="70"/>
      <c r="AI67" s="70"/>
      <c r="AJ67" s="72"/>
      <c r="AK67" s="112"/>
      <c r="AM67" s="70"/>
      <c r="AN67" s="70"/>
      <c r="AO67" s="70"/>
      <c r="AP67" s="70"/>
      <c r="AQ67" s="70"/>
    </row>
    <row r="68" spans="1:47" x14ac:dyDescent="0.55000000000000004">
      <c r="B68" t="s">
        <v>196</v>
      </c>
      <c r="C68" s="98">
        <v>11.957730812013345</v>
      </c>
      <c r="D68" s="99"/>
      <c r="E68" s="99"/>
      <c r="F68" s="99"/>
      <c r="G68" s="99"/>
      <c r="H68" s="162">
        <f t="shared" si="4"/>
        <v>10.933737255650781</v>
      </c>
      <c r="I68" s="161">
        <v>13.673</v>
      </c>
      <c r="J68" s="161"/>
      <c r="K68" s="161"/>
      <c r="L68" s="161"/>
      <c r="M68" s="161"/>
      <c r="N68" s="164"/>
      <c r="O68" s="157">
        <f t="shared" si="0"/>
        <v>13.673</v>
      </c>
      <c r="P68" s="158">
        <v>24.266546137191099</v>
      </c>
      <c r="Q68" s="158">
        <v>26.565809379727682</v>
      </c>
      <c r="R68" s="158">
        <f t="shared" si="2"/>
        <v>2.2992632425365827</v>
      </c>
      <c r="S68" s="159"/>
      <c r="T68" s="159"/>
      <c r="U68" s="158">
        <v>23.575462181076972</v>
      </c>
      <c r="V68" s="158">
        <f t="shared" si="1"/>
        <v>-0.69108395611412732</v>
      </c>
      <c r="W68" s="70"/>
      <c r="X68" s="70"/>
      <c r="Y68" s="70"/>
      <c r="Z68" s="70"/>
      <c r="AA68" s="70"/>
      <c r="AB68" s="70"/>
      <c r="AC68" s="70"/>
      <c r="AD68" s="70"/>
      <c r="AE68" s="70"/>
      <c r="AF68" s="70"/>
      <c r="AG68" s="71"/>
      <c r="AH68" s="70"/>
      <c r="AI68" s="70"/>
      <c r="AJ68" s="72"/>
      <c r="AK68" s="112"/>
      <c r="AM68" s="70"/>
      <c r="AN68" s="70"/>
      <c r="AO68" s="70"/>
      <c r="AP68" s="70"/>
      <c r="AQ68" s="70"/>
    </row>
    <row r="69" spans="1:47" x14ac:dyDescent="0.55000000000000004">
      <c r="B69" t="s">
        <v>197</v>
      </c>
      <c r="C69" s="98">
        <v>9.9629040805511373</v>
      </c>
      <c r="D69" s="99"/>
      <c r="E69" s="99"/>
      <c r="F69" s="99"/>
      <c r="G69" s="99"/>
      <c r="H69" s="162">
        <f t="shared" si="4"/>
        <v>8.9389105241885733</v>
      </c>
      <c r="I69" s="161">
        <v>13.778</v>
      </c>
      <c r="J69" s="161"/>
      <c r="K69" s="161"/>
      <c r="L69" s="161"/>
      <c r="M69" s="161"/>
      <c r="N69" s="164"/>
      <c r="O69" s="157">
        <f t="shared" si="0"/>
        <v>13.778</v>
      </c>
      <c r="P69" s="158">
        <v>22.863726662389851</v>
      </c>
      <c r="Q69" s="158">
        <v>25.311323486823028</v>
      </c>
      <c r="R69" s="158">
        <f t="shared" si="2"/>
        <v>2.4475968244331767</v>
      </c>
      <c r="S69" s="159"/>
      <c r="T69" s="159"/>
      <c r="U69" s="158">
        <v>23.174169852790342</v>
      </c>
      <c r="V69" s="158">
        <f t="shared" si="1"/>
        <v>0.31044319040049118</v>
      </c>
      <c r="W69" s="70"/>
      <c r="X69" s="70"/>
      <c r="Y69" s="70"/>
      <c r="Z69" s="70"/>
      <c r="AA69" s="70"/>
      <c r="AB69" s="70"/>
      <c r="AC69" s="70"/>
      <c r="AD69" s="70"/>
      <c r="AE69" s="70"/>
      <c r="AF69" s="70"/>
      <c r="AG69" s="71"/>
      <c r="AH69" s="70"/>
      <c r="AI69" s="70"/>
      <c r="AJ69" s="72"/>
      <c r="AK69" s="112"/>
      <c r="AM69" s="70"/>
      <c r="AN69" s="70"/>
      <c r="AO69" s="70"/>
      <c r="AP69" s="70"/>
      <c r="AQ69" s="70"/>
    </row>
    <row r="70" spans="1:47" x14ac:dyDescent="0.55000000000000004">
      <c r="A70">
        <f>A66+1</f>
        <v>1976</v>
      </c>
      <c r="B70" t="s">
        <v>194</v>
      </c>
      <c r="C70" s="98">
        <v>8.4398976982097196</v>
      </c>
      <c r="D70" s="99"/>
      <c r="E70" s="99"/>
      <c r="F70" s="99"/>
      <c r="G70" s="99"/>
      <c r="H70" s="162">
        <f t="shared" si="4"/>
        <v>7.4159041418471556</v>
      </c>
      <c r="I70" s="161">
        <v>13.04</v>
      </c>
      <c r="J70" s="161"/>
      <c r="K70" s="161"/>
      <c r="L70" s="161"/>
      <c r="M70" s="161"/>
      <c r="N70" s="164"/>
      <c r="O70" s="157">
        <f t="shared" si="0"/>
        <v>13.04</v>
      </c>
      <c r="P70" s="158">
        <v>20.417717601229739</v>
      </c>
      <c r="Q70" s="158">
        <v>22.452881726304298</v>
      </c>
      <c r="R70" s="158">
        <f t="shared" si="2"/>
        <v>2.0351641250745587</v>
      </c>
      <c r="S70" s="159"/>
      <c r="T70" s="159"/>
      <c r="U70" s="158">
        <v>19.752796239172042</v>
      </c>
      <c r="V70" s="158">
        <f t="shared" si="1"/>
        <v>-0.66492136205769725</v>
      </c>
      <c r="W70" s="70"/>
      <c r="X70" s="70"/>
      <c r="Y70" s="70"/>
      <c r="Z70" s="70"/>
      <c r="AA70" s="70"/>
      <c r="AB70" s="70"/>
      <c r="AC70" s="70"/>
      <c r="AD70" s="70"/>
      <c r="AE70" s="70"/>
      <c r="AF70" s="70"/>
      <c r="AG70" s="71"/>
      <c r="AH70" s="70"/>
      <c r="AI70" s="70"/>
      <c r="AJ70" s="72"/>
      <c r="AK70" s="112"/>
      <c r="AM70" s="70"/>
      <c r="AN70" s="70"/>
      <c r="AO70" s="70"/>
      <c r="AP70" s="70"/>
      <c r="AQ70" s="70"/>
      <c r="AR70" s="71"/>
      <c r="AS70" s="165"/>
      <c r="AT70" s="165"/>
      <c r="AU70" s="71"/>
    </row>
    <row r="71" spans="1:47" x14ac:dyDescent="0.55000000000000004">
      <c r="B71" t="s">
        <v>195</v>
      </c>
      <c r="C71" s="98">
        <v>11.154791154791145</v>
      </c>
      <c r="D71" s="99"/>
      <c r="E71" s="99"/>
      <c r="F71" s="99"/>
      <c r="G71" s="99"/>
      <c r="H71" s="162">
        <f t="shared" si="4"/>
        <v>10.130797598428581</v>
      </c>
      <c r="I71" s="161">
        <v>12.991</v>
      </c>
      <c r="J71" s="161"/>
      <c r="K71" s="161"/>
      <c r="L71" s="161"/>
      <c r="M71" s="161"/>
      <c r="N71" s="164"/>
      <c r="O71" s="157">
        <f t="shared" si="0"/>
        <v>12.991</v>
      </c>
      <c r="P71" s="158">
        <v>14.75351466121235</v>
      </c>
      <c r="Q71" s="158">
        <v>15.972048914399778</v>
      </c>
      <c r="R71" s="158">
        <f t="shared" si="2"/>
        <v>1.2185342531874284</v>
      </c>
      <c r="S71" s="159"/>
      <c r="T71" s="159"/>
      <c r="U71" s="158">
        <v>16.398128122486284</v>
      </c>
      <c r="V71" s="158">
        <f t="shared" si="1"/>
        <v>1.6446134612739343</v>
      </c>
      <c r="W71" s="70"/>
      <c r="X71" s="70"/>
      <c r="Y71" s="70"/>
      <c r="Z71" s="70"/>
      <c r="AA71" s="70"/>
      <c r="AB71" s="70"/>
      <c r="AC71" s="70"/>
      <c r="AD71" s="70"/>
      <c r="AE71" s="70"/>
      <c r="AF71" s="70"/>
      <c r="AG71" s="71"/>
      <c r="AH71" s="70"/>
      <c r="AI71" s="70"/>
      <c r="AJ71" s="72"/>
      <c r="AK71" s="112"/>
      <c r="AM71" s="70"/>
      <c r="AN71" s="70"/>
      <c r="AO71" s="70"/>
      <c r="AP71" s="70"/>
      <c r="AQ71" s="70"/>
      <c r="AR71" s="71"/>
      <c r="AS71" s="165"/>
      <c r="AT71" s="165"/>
      <c r="AU71" s="71"/>
    </row>
    <row r="72" spans="1:47" x14ac:dyDescent="0.55000000000000004">
      <c r="B72" t="s">
        <v>196</v>
      </c>
      <c r="C72" s="98">
        <v>12.380038387715931</v>
      </c>
      <c r="D72" s="99"/>
      <c r="E72" s="99"/>
      <c r="F72" s="99"/>
      <c r="G72" s="99"/>
      <c r="H72" s="162">
        <f t="shared" si="4"/>
        <v>11.356044831353367</v>
      </c>
      <c r="I72" s="161">
        <v>14.119</v>
      </c>
      <c r="J72" s="161"/>
      <c r="K72" s="161"/>
      <c r="L72" s="161"/>
      <c r="M72" s="161"/>
      <c r="N72" s="164"/>
      <c r="O72" s="157">
        <f t="shared" si="0"/>
        <v>14.119</v>
      </c>
      <c r="P72" s="158">
        <v>12.636994569076634</v>
      </c>
      <c r="Q72" s="158">
        <v>13.650490078890741</v>
      </c>
      <c r="R72" s="158">
        <f t="shared" si="2"/>
        <v>1.0134955098141063</v>
      </c>
      <c r="S72" s="159"/>
      <c r="T72" s="159"/>
      <c r="U72" s="158">
        <v>14.992038183149859</v>
      </c>
      <c r="V72" s="158">
        <f t="shared" si="1"/>
        <v>2.3550436140732245</v>
      </c>
      <c r="W72" s="70"/>
      <c r="X72" s="70"/>
      <c r="Y72" s="70"/>
      <c r="Z72" s="70"/>
      <c r="AA72" s="70"/>
      <c r="AB72" s="70"/>
      <c r="AC72" s="70"/>
      <c r="AD72" s="70"/>
      <c r="AE72" s="70"/>
      <c r="AF72" s="70"/>
      <c r="AG72" s="71"/>
      <c r="AH72" s="70"/>
      <c r="AI72" s="70"/>
      <c r="AJ72" s="72"/>
      <c r="AK72" s="112"/>
      <c r="AM72" s="70"/>
      <c r="AN72" s="70"/>
      <c r="AO72" s="70"/>
      <c r="AP72" s="70"/>
      <c r="AQ72" s="70"/>
      <c r="AR72" s="71"/>
      <c r="AS72" s="165"/>
      <c r="AT72" s="165"/>
      <c r="AU72" s="71"/>
    </row>
    <row r="73" spans="1:47" x14ac:dyDescent="0.55000000000000004">
      <c r="B73" t="s">
        <v>197</v>
      </c>
      <c r="C73" s="98">
        <v>11.284403669724764</v>
      </c>
      <c r="D73" s="99"/>
      <c r="E73" s="99"/>
      <c r="F73" s="99"/>
      <c r="G73" s="99"/>
      <c r="H73" s="162">
        <f t="shared" si="4"/>
        <v>10.2604101133622</v>
      </c>
      <c r="I73" s="161">
        <v>14.930999999999999</v>
      </c>
      <c r="J73" s="161"/>
      <c r="K73" s="161"/>
      <c r="L73" s="161"/>
      <c r="M73" s="161"/>
      <c r="N73" s="164"/>
      <c r="O73" s="157">
        <f t="shared" si="0"/>
        <v>14.930999999999999</v>
      </c>
      <c r="P73" s="158">
        <v>13.832861018182371</v>
      </c>
      <c r="Q73" s="158">
        <v>14.929512364224649</v>
      </c>
      <c r="R73" s="158">
        <f t="shared" si="2"/>
        <v>1.0966513460422789</v>
      </c>
      <c r="S73" s="159"/>
      <c r="T73" s="159"/>
      <c r="U73" s="158">
        <v>15.000503404991903</v>
      </c>
      <c r="V73" s="158">
        <f t="shared" si="1"/>
        <v>1.1676423868095327</v>
      </c>
      <c r="W73" s="70"/>
      <c r="X73" s="70"/>
      <c r="Y73" s="70"/>
      <c r="Z73" s="70"/>
      <c r="AA73" s="70"/>
      <c r="AB73" s="70"/>
      <c r="AC73" s="70"/>
      <c r="AD73" s="70"/>
      <c r="AE73" s="70"/>
      <c r="AF73" s="70"/>
      <c r="AG73" s="71"/>
      <c r="AH73" s="70"/>
      <c r="AI73" s="70"/>
      <c r="AJ73" s="72"/>
      <c r="AK73" s="112"/>
      <c r="AM73" s="70"/>
      <c r="AN73" s="70"/>
      <c r="AO73" s="70"/>
      <c r="AP73" s="70"/>
      <c r="AQ73" s="70"/>
      <c r="AR73" s="71"/>
      <c r="AS73" s="165"/>
      <c r="AT73" s="165"/>
      <c r="AU73" s="71"/>
    </row>
    <row r="74" spans="1:47" x14ac:dyDescent="0.55000000000000004">
      <c r="A74">
        <f>A70+1</f>
        <v>1977</v>
      </c>
      <c r="B74" t="s">
        <v>194</v>
      </c>
      <c r="C74" s="98">
        <v>10.194174757281548</v>
      </c>
      <c r="D74" s="99"/>
      <c r="E74" s="99"/>
      <c r="F74" s="99"/>
      <c r="G74" s="99"/>
      <c r="H74" s="162">
        <f t="shared" si="4"/>
        <v>9.170181200918984</v>
      </c>
      <c r="I74" s="161">
        <v>15.095000000000001</v>
      </c>
      <c r="J74" s="161"/>
      <c r="K74" s="161"/>
      <c r="L74" s="161"/>
      <c r="M74" s="161"/>
      <c r="N74" s="164"/>
      <c r="O74" s="157">
        <f t="shared" ref="O74:O112" si="5">I74</f>
        <v>15.095000000000001</v>
      </c>
      <c r="P74" s="158">
        <v>15.266639547694638</v>
      </c>
      <c r="Q74" s="158">
        <v>16.506803479812604</v>
      </c>
      <c r="R74" s="158">
        <f t="shared" si="2"/>
        <v>1.2401639321179658</v>
      </c>
      <c r="S74" s="159"/>
      <c r="T74" s="159"/>
      <c r="U74" s="158">
        <v>16.018783039969463</v>
      </c>
      <c r="V74" s="158">
        <f t="shared" ref="V74:V105" si="6">U74-P74</f>
        <v>0.75214349227482558</v>
      </c>
      <c r="W74" s="70"/>
      <c r="X74" s="70"/>
      <c r="Y74" s="70"/>
      <c r="Z74" s="70"/>
      <c r="AA74" s="70"/>
      <c r="AB74" s="70"/>
      <c r="AC74" s="70"/>
      <c r="AD74" s="70"/>
      <c r="AE74" s="70"/>
      <c r="AF74" s="70"/>
      <c r="AG74" s="71"/>
      <c r="AH74" s="70"/>
      <c r="AI74" s="70"/>
      <c r="AJ74" s="72"/>
      <c r="AK74" s="112"/>
      <c r="AM74" s="70"/>
      <c r="AN74" s="70"/>
      <c r="AO74" s="70"/>
      <c r="AP74" s="70"/>
      <c r="AQ74" s="70"/>
      <c r="AR74" s="71"/>
      <c r="AS74" s="165"/>
      <c r="AT74" s="165"/>
      <c r="AU74" s="71"/>
    </row>
    <row r="75" spans="1:47" x14ac:dyDescent="0.55000000000000004">
      <c r="B75" t="s">
        <v>195</v>
      </c>
      <c r="C75" s="98">
        <v>9.4347641308967223</v>
      </c>
      <c r="D75" s="99"/>
      <c r="E75" s="99"/>
      <c r="F75" s="99"/>
      <c r="G75" s="99"/>
      <c r="H75" s="162">
        <f t="shared" si="4"/>
        <v>8.4107705745341583</v>
      </c>
      <c r="I75" s="161">
        <v>14.788</v>
      </c>
      <c r="J75" s="161"/>
      <c r="K75" s="161"/>
      <c r="L75" s="161"/>
      <c r="M75" s="161"/>
      <c r="N75" s="164"/>
      <c r="O75" s="157">
        <f t="shared" si="5"/>
        <v>14.788</v>
      </c>
      <c r="P75" s="158">
        <v>15.967541264905975</v>
      </c>
      <c r="Q75" s="158">
        <v>17.409081127609213</v>
      </c>
      <c r="R75" s="158">
        <f t="shared" ref="R75:R138" si="7">Q75-P75</f>
        <v>1.4415398627032374</v>
      </c>
      <c r="S75" s="159"/>
      <c r="T75" s="159"/>
      <c r="U75" s="158">
        <v>16.846687579387307</v>
      </c>
      <c r="V75" s="158">
        <f t="shared" si="6"/>
        <v>0.87914631448133207</v>
      </c>
      <c r="W75" s="70"/>
      <c r="X75" s="70"/>
      <c r="Y75" s="70"/>
      <c r="Z75" s="70"/>
      <c r="AA75" s="70"/>
      <c r="AB75" s="70"/>
      <c r="AC75" s="70"/>
      <c r="AD75" s="70"/>
      <c r="AE75" s="70"/>
      <c r="AF75" s="70"/>
      <c r="AG75" s="71"/>
      <c r="AH75" s="70"/>
      <c r="AI75" s="70"/>
      <c r="AJ75" s="72"/>
      <c r="AK75" s="112"/>
      <c r="AM75" s="70"/>
      <c r="AN75" s="70"/>
      <c r="AO75" s="70"/>
      <c r="AP75" s="70"/>
      <c r="AQ75" s="70"/>
      <c r="AR75" s="71"/>
      <c r="AS75" s="165"/>
      <c r="AT75" s="165"/>
      <c r="AU75" s="71"/>
    </row>
    <row r="76" spans="1:47" x14ac:dyDescent="0.55000000000000004">
      <c r="B76" t="s">
        <v>196</v>
      </c>
      <c r="C76" s="98">
        <v>10.611065235342698</v>
      </c>
      <c r="D76" s="99"/>
      <c r="E76" s="99"/>
      <c r="F76" s="99"/>
      <c r="G76" s="99"/>
      <c r="H76" s="162">
        <f t="shared" si="4"/>
        <v>9.5870716789801342</v>
      </c>
      <c r="I76" s="161">
        <v>13.585000000000001</v>
      </c>
      <c r="J76" s="161"/>
      <c r="K76" s="161"/>
      <c r="L76" s="161"/>
      <c r="M76" s="161"/>
      <c r="N76" s="164"/>
      <c r="O76" s="157">
        <f t="shared" si="5"/>
        <v>13.585000000000001</v>
      </c>
      <c r="P76" s="158">
        <v>15.423518172931054</v>
      </c>
      <c r="Q76" s="158">
        <v>16.575515355490126</v>
      </c>
      <c r="R76" s="158">
        <f t="shared" si="7"/>
        <v>1.1519971825590716</v>
      </c>
      <c r="S76" s="159"/>
      <c r="T76" s="159"/>
      <c r="U76" s="158">
        <v>15.80864400293936</v>
      </c>
      <c r="V76" s="158">
        <f t="shared" si="6"/>
        <v>0.38512583000830602</v>
      </c>
      <c r="W76" s="70"/>
      <c r="X76" s="70"/>
      <c r="Y76" s="70"/>
      <c r="Z76" s="70"/>
      <c r="AA76" s="70"/>
      <c r="AB76" s="70"/>
      <c r="AC76" s="70"/>
      <c r="AD76" s="70"/>
      <c r="AE76" s="70"/>
      <c r="AF76" s="70"/>
      <c r="AG76" s="71"/>
      <c r="AH76" s="70"/>
      <c r="AI76" s="70"/>
      <c r="AJ76" s="72"/>
      <c r="AK76" s="112"/>
      <c r="AM76" s="70"/>
      <c r="AN76" s="70"/>
      <c r="AO76" s="70"/>
      <c r="AP76" s="70"/>
      <c r="AQ76" s="70"/>
      <c r="AR76" s="71"/>
      <c r="AS76" s="165"/>
      <c r="AT76" s="165"/>
      <c r="AU76" s="71"/>
    </row>
    <row r="77" spans="1:47" x14ac:dyDescent="0.55000000000000004">
      <c r="B77" t="s">
        <v>197</v>
      </c>
      <c r="C77" s="98">
        <v>8.0163599182004219</v>
      </c>
      <c r="D77" s="99"/>
      <c r="E77" s="99"/>
      <c r="F77" s="99"/>
      <c r="G77" s="99"/>
      <c r="H77" s="162">
        <f t="shared" si="4"/>
        <v>6.992366361837858</v>
      </c>
      <c r="I77" s="161">
        <v>11.589</v>
      </c>
      <c r="J77" s="161"/>
      <c r="K77" s="161"/>
      <c r="L77" s="161"/>
      <c r="M77" s="161"/>
      <c r="N77" s="164"/>
      <c r="O77" s="157">
        <f t="shared" si="5"/>
        <v>11.589</v>
      </c>
      <c r="P77" s="158">
        <v>12.260735418507991</v>
      </c>
      <c r="Q77" s="158">
        <v>13.070581138145968</v>
      </c>
      <c r="R77" s="158">
        <f t="shared" si="7"/>
        <v>0.80984571963797691</v>
      </c>
      <c r="S77" s="159"/>
      <c r="T77" s="159"/>
      <c r="U77" s="158">
        <v>11.906053356776312</v>
      </c>
      <c r="V77" s="158">
        <f t="shared" si="6"/>
        <v>-0.35468206173167971</v>
      </c>
      <c r="W77" s="70"/>
      <c r="X77" s="70"/>
      <c r="Y77" s="70"/>
      <c r="Z77" s="70"/>
      <c r="AA77" s="70"/>
      <c r="AB77" s="70"/>
      <c r="AC77" s="70"/>
      <c r="AD77" s="70"/>
      <c r="AE77" s="70"/>
      <c r="AF77" s="70"/>
      <c r="AG77" s="71"/>
      <c r="AH77" s="70"/>
      <c r="AI77" s="70"/>
      <c r="AJ77" s="72"/>
      <c r="AK77" s="112"/>
      <c r="AM77" s="70"/>
      <c r="AN77" s="70"/>
      <c r="AO77" s="70"/>
      <c r="AP77" s="70"/>
      <c r="AQ77" s="70"/>
      <c r="AR77" s="71"/>
      <c r="AS77" s="165"/>
      <c r="AT77" s="165"/>
      <c r="AU77" s="71"/>
    </row>
    <row r="78" spans="1:47" x14ac:dyDescent="0.55000000000000004">
      <c r="A78">
        <f>A74+1</f>
        <v>1978</v>
      </c>
      <c r="B78" t="s">
        <v>194</v>
      </c>
      <c r="C78" s="98">
        <v>9.0618762475049852</v>
      </c>
      <c r="D78" s="99"/>
      <c r="E78" s="99"/>
      <c r="F78" s="99"/>
      <c r="G78" s="99"/>
      <c r="H78" s="162">
        <f t="shared" si="4"/>
        <v>8.0378826911424213</v>
      </c>
      <c r="I78" s="161">
        <v>10.6</v>
      </c>
      <c r="J78" s="161"/>
      <c r="K78" s="161"/>
      <c r="L78" s="161"/>
      <c r="M78" s="161"/>
      <c r="N78" s="164"/>
      <c r="O78" s="157">
        <f t="shared" si="5"/>
        <v>10.6</v>
      </c>
      <c r="P78" s="158">
        <v>8.8653020292539395</v>
      </c>
      <c r="Q78" s="158">
        <v>9.496457974344267</v>
      </c>
      <c r="R78" s="158">
        <f t="shared" si="7"/>
        <v>0.63115594509032746</v>
      </c>
      <c r="S78" s="159"/>
      <c r="T78" s="159"/>
      <c r="U78" s="158">
        <v>10.282230368592636</v>
      </c>
      <c r="V78" s="158">
        <f t="shared" si="6"/>
        <v>1.4169283393386962</v>
      </c>
      <c r="W78" s="70"/>
      <c r="X78" s="70"/>
      <c r="Y78" s="70"/>
      <c r="Z78" s="70"/>
      <c r="AA78" s="70"/>
      <c r="AB78" s="70"/>
      <c r="AC78" s="70"/>
      <c r="AD78" s="70"/>
      <c r="AE78" s="70"/>
      <c r="AF78" s="70"/>
      <c r="AG78" s="71"/>
      <c r="AH78" s="70"/>
      <c r="AI78" s="70"/>
      <c r="AJ78" s="72"/>
      <c r="AK78" s="112"/>
      <c r="AM78" s="70"/>
      <c r="AN78" s="70"/>
      <c r="AO78" s="70"/>
      <c r="AP78" s="70"/>
      <c r="AQ78" s="70"/>
      <c r="AR78" s="71"/>
      <c r="AS78" s="165"/>
      <c r="AT78" s="165"/>
      <c r="AU78" s="71"/>
    </row>
    <row r="79" spans="1:47" x14ac:dyDescent="0.55000000000000004">
      <c r="B79" t="s">
        <v>195</v>
      </c>
      <c r="C79" s="98">
        <v>12.13307240704502</v>
      </c>
      <c r="D79" s="99"/>
      <c r="E79" s="99"/>
      <c r="F79" s="99"/>
      <c r="G79" s="99"/>
      <c r="H79" s="162">
        <f t="shared" si="4"/>
        <v>11.109078850682456</v>
      </c>
      <c r="I79" s="161">
        <v>10.65</v>
      </c>
      <c r="J79" s="161"/>
      <c r="K79" s="161"/>
      <c r="L79" s="161"/>
      <c r="M79" s="161"/>
      <c r="N79" s="164"/>
      <c r="O79" s="157">
        <f t="shared" si="5"/>
        <v>10.65</v>
      </c>
      <c r="P79" s="158">
        <v>7.230537716631062</v>
      </c>
      <c r="Q79" s="158">
        <v>7.6796187683284529</v>
      </c>
      <c r="R79" s="158">
        <f t="shared" si="7"/>
        <v>0.44908105169739088</v>
      </c>
      <c r="S79" s="159"/>
      <c r="T79" s="159"/>
      <c r="U79" s="158">
        <v>9.2582861650640638</v>
      </c>
      <c r="V79" s="158">
        <f t="shared" si="6"/>
        <v>2.0277484484330017</v>
      </c>
      <c r="W79" s="70"/>
      <c r="X79" s="70"/>
      <c r="Y79" s="70"/>
      <c r="Z79" s="70"/>
      <c r="AA79" s="70"/>
      <c r="AB79" s="70"/>
      <c r="AC79" s="70"/>
      <c r="AD79" s="70"/>
      <c r="AE79" s="70"/>
      <c r="AF79" s="70"/>
      <c r="AG79" s="71"/>
      <c r="AH79" s="70"/>
      <c r="AI79" s="70"/>
      <c r="AJ79" s="72"/>
      <c r="AK79" s="112"/>
      <c r="AM79" s="70"/>
      <c r="AN79" s="70"/>
      <c r="AO79" s="70"/>
      <c r="AP79" s="70"/>
      <c r="AQ79" s="70"/>
      <c r="AR79" s="71"/>
      <c r="AS79" s="165"/>
      <c r="AT79" s="165"/>
      <c r="AU79" s="71"/>
    </row>
    <row r="80" spans="1:47" x14ac:dyDescent="0.55000000000000004">
      <c r="B80" t="s">
        <v>196</v>
      </c>
      <c r="C80" s="98">
        <v>11.432926829268286</v>
      </c>
      <c r="D80" s="99"/>
      <c r="E80" s="99"/>
      <c r="F80" s="99"/>
      <c r="G80" s="99"/>
      <c r="H80" s="162">
        <f t="shared" si="4"/>
        <v>10.408933272905722</v>
      </c>
      <c r="I80" s="161">
        <v>11.048</v>
      </c>
      <c r="J80" s="161"/>
      <c r="K80" s="161"/>
      <c r="L80" s="161"/>
      <c r="M80" s="161"/>
      <c r="N80" s="164"/>
      <c r="O80" s="157">
        <f t="shared" si="5"/>
        <v>11.048</v>
      </c>
      <c r="P80" s="158">
        <v>7.0329818336528405</v>
      </c>
      <c r="Q80" s="158">
        <v>7.8491519307109456</v>
      </c>
      <c r="R80" s="158">
        <f t="shared" si="7"/>
        <v>0.81617009705810517</v>
      </c>
      <c r="S80" s="159"/>
      <c r="T80" s="159"/>
      <c r="U80" s="158">
        <v>9.3092673975769742</v>
      </c>
      <c r="V80" s="158">
        <f t="shared" si="6"/>
        <v>2.2762855639241337</v>
      </c>
      <c r="W80" s="70"/>
      <c r="X80" s="70"/>
      <c r="Y80" s="70"/>
      <c r="Z80" s="70"/>
      <c r="AA80" s="70"/>
      <c r="AB80" s="70"/>
      <c r="AC80" s="70"/>
      <c r="AD80" s="70"/>
      <c r="AE80" s="70"/>
      <c r="AF80" s="70"/>
      <c r="AG80" s="71"/>
      <c r="AH80" s="70"/>
      <c r="AI80" s="70"/>
      <c r="AJ80" s="72"/>
      <c r="AK80" s="112"/>
      <c r="AM80" s="70"/>
      <c r="AN80" s="70"/>
      <c r="AO80" s="70"/>
      <c r="AP80" s="70"/>
      <c r="AQ80" s="70"/>
      <c r="AR80" s="71"/>
      <c r="AS80" s="165"/>
      <c r="AT80" s="165"/>
      <c r="AU80" s="71"/>
    </row>
    <row r="81" spans="1:47" x14ac:dyDescent="0.55000000000000004">
      <c r="B81" t="s">
        <v>197</v>
      </c>
      <c r="C81" s="98">
        <v>8.9561457689931956</v>
      </c>
      <c r="D81" s="99"/>
      <c r="E81" s="99"/>
      <c r="F81" s="99"/>
      <c r="G81" s="99"/>
      <c r="H81" s="162">
        <f t="shared" si="4"/>
        <v>7.9321522126306316</v>
      </c>
      <c r="I81" s="161">
        <v>10.848000000000001</v>
      </c>
      <c r="J81" s="161"/>
      <c r="K81" s="161"/>
      <c r="L81" s="161"/>
      <c r="M81" s="161"/>
      <c r="N81" s="164"/>
      <c r="O81" s="157">
        <f t="shared" si="5"/>
        <v>10.848000000000001</v>
      </c>
      <c r="P81" s="158">
        <v>6.9338590535343485</v>
      </c>
      <c r="Q81" s="158">
        <v>8.0917659612306778</v>
      </c>
      <c r="R81" s="158">
        <f t="shared" si="7"/>
        <v>1.1579069076963293</v>
      </c>
      <c r="S81" s="159"/>
      <c r="T81" s="159"/>
      <c r="U81" s="158">
        <v>11.167045076648591</v>
      </c>
      <c r="V81" s="158">
        <f t="shared" si="6"/>
        <v>4.2331860231142429</v>
      </c>
      <c r="W81" s="70"/>
      <c r="X81" s="70"/>
      <c r="Y81" s="70"/>
      <c r="Z81" s="70"/>
      <c r="AA81" s="70"/>
      <c r="AB81" s="70"/>
      <c r="AC81" s="70"/>
      <c r="AD81" s="70"/>
      <c r="AE81" s="70"/>
      <c r="AF81" s="70"/>
      <c r="AG81" s="71"/>
      <c r="AH81" s="70"/>
      <c r="AI81" s="70"/>
      <c r="AJ81" s="72"/>
      <c r="AK81" s="112"/>
      <c r="AM81" s="70"/>
      <c r="AN81" s="70"/>
      <c r="AO81" s="70"/>
      <c r="AP81" s="70"/>
      <c r="AQ81" s="70"/>
      <c r="AR81" s="71"/>
      <c r="AS81" s="165"/>
      <c r="AT81" s="165"/>
      <c r="AU81" s="71"/>
    </row>
    <row r="82" spans="1:47" x14ac:dyDescent="0.55000000000000004">
      <c r="A82">
        <f>A78+1</f>
        <v>1979</v>
      </c>
      <c r="B82" t="s">
        <v>194</v>
      </c>
      <c r="C82" s="98">
        <v>9.7049180327869031</v>
      </c>
      <c r="D82" s="99"/>
      <c r="E82" s="99"/>
      <c r="F82" s="99"/>
      <c r="G82" s="99"/>
      <c r="H82" s="162">
        <f t="shared" si="4"/>
        <v>8.6809244764243392</v>
      </c>
      <c r="I82" s="161">
        <v>11.987</v>
      </c>
      <c r="J82" s="161"/>
      <c r="K82" s="161"/>
      <c r="L82" s="161"/>
      <c r="M82" s="161"/>
      <c r="N82" s="164"/>
      <c r="O82" s="157">
        <f t="shared" si="5"/>
        <v>11.987</v>
      </c>
      <c r="P82" s="158">
        <v>8.066695854678585</v>
      </c>
      <c r="Q82" s="158">
        <v>9.5820947718132459</v>
      </c>
      <c r="R82" s="158">
        <f t="shared" si="7"/>
        <v>1.5153989171346609</v>
      </c>
      <c r="S82" s="159"/>
      <c r="T82" s="159"/>
      <c r="U82" s="158">
        <v>10.651101139949986</v>
      </c>
      <c r="V82" s="158">
        <f t="shared" si="6"/>
        <v>2.5844052852714015</v>
      </c>
      <c r="W82" s="70"/>
      <c r="X82" s="70"/>
      <c r="Y82" s="70"/>
      <c r="Z82" s="70"/>
      <c r="AA82" s="70"/>
      <c r="AB82" s="70"/>
      <c r="AC82" s="70"/>
      <c r="AD82" s="70"/>
      <c r="AE82" s="70"/>
      <c r="AF82" s="70"/>
      <c r="AG82" s="71"/>
      <c r="AH82" s="70"/>
      <c r="AI82" s="70"/>
      <c r="AJ82" s="72"/>
      <c r="AK82" s="112"/>
      <c r="AM82" s="70"/>
      <c r="AN82" s="70"/>
      <c r="AO82" s="70"/>
      <c r="AP82" s="70"/>
      <c r="AQ82" s="70"/>
      <c r="AR82" s="71"/>
      <c r="AS82" s="165"/>
      <c r="AT82" s="165"/>
      <c r="AU82" s="71"/>
    </row>
    <row r="83" spans="1:47" x14ac:dyDescent="0.55000000000000004">
      <c r="B83" t="s">
        <v>195</v>
      </c>
      <c r="C83" s="98">
        <v>10.196326789107024</v>
      </c>
      <c r="D83" s="99"/>
      <c r="E83" s="99"/>
      <c r="F83" s="99"/>
      <c r="G83" s="99"/>
      <c r="H83" s="162">
        <f t="shared" si="4"/>
        <v>9.1723332327444602</v>
      </c>
      <c r="I83" s="161">
        <v>11.308999999999999</v>
      </c>
      <c r="J83" s="161"/>
      <c r="K83" s="161"/>
      <c r="L83" s="161"/>
      <c r="M83" s="161"/>
      <c r="N83" s="164"/>
      <c r="O83" s="157">
        <f t="shared" si="5"/>
        <v>11.308999999999999</v>
      </c>
      <c r="P83" s="158">
        <v>8.4686575683825538</v>
      </c>
      <c r="Q83" s="158">
        <v>10.587234042553192</v>
      </c>
      <c r="R83" s="158">
        <f t="shared" si="7"/>
        <v>2.1185764741706379</v>
      </c>
      <c r="S83" s="159"/>
      <c r="T83" s="159"/>
      <c r="U83" s="158">
        <v>10.736364934004413</v>
      </c>
      <c r="V83" s="158">
        <f t="shared" si="6"/>
        <v>2.2677073656218596</v>
      </c>
      <c r="W83" s="70"/>
      <c r="X83" s="70"/>
      <c r="Y83" s="70"/>
      <c r="Z83" s="70"/>
      <c r="AA83" s="70"/>
      <c r="AB83" s="70"/>
      <c r="AC83" s="70"/>
      <c r="AD83" s="70"/>
      <c r="AE83" s="70"/>
      <c r="AF83" s="70"/>
      <c r="AG83" s="71"/>
      <c r="AH83" s="70"/>
      <c r="AI83" s="70"/>
      <c r="AJ83" s="72"/>
      <c r="AK83" s="112"/>
      <c r="AM83" s="70"/>
      <c r="AN83" s="70"/>
      <c r="AO83" s="70"/>
      <c r="AP83" s="70"/>
      <c r="AQ83" s="70"/>
      <c r="AR83" s="71"/>
      <c r="AS83" s="165"/>
      <c r="AT83" s="165"/>
      <c r="AU83" s="71"/>
    </row>
    <row r="84" spans="1:47" x14ac:dyDescent="0.55000000000000004">
      <c r="B84" t="s">
        <v>196</v>
      </c>
      <c r="C84" s="98">
        <v>10.6078665077473</v>
      </c>
      <c r="D84" s="99"/>
      <c r="E84" s="99"/>
      <c r="F84" s="99"/>
      <c r="G84" s="99"/>
      <c r="H84" s="162">
        <f t="shared" si="4"/>
        <v>9.5838729513847358</v>
      </c>
      <c r="I84" s="161">
        <v>12.715999999999999</v>
      </c>
      <c r="J84" s="161"/>
      <c r="K84" s="161"/>
      <c r="L84" s="161"/>
      <c r="M84" s="161"/>
      <c r="N84" s="164"/>
      <c r="O84" s="157">
        <f t="shared" si="5"/>
        <v>12.715999999999999</v>
      </c>
      <c r="P84" s="158">
        <v>12.867870693948461</v>
      </c>
      <c r="Q84" s="158">
        <v>15.977915342144883</v>
      </c>
      <c r="R84" s="158">
        <f t="shared" si="7"/>
        <v>3.1100446481964212</v>
      </c>
      <c r="S84" s="159"/>
      <c r="T84" s="159"/>
      <c r="U84" s="158">
        <v>16.298269147176285</v>
      </c>
      <c r="V84" s="158">
        <f t="shared" si="6"/>
        <v>3.4303984532278236</v>
      </c>
      <c r="W84" s="70"/>
      <c r="X84" s="70"/>
      <c r="Y84" s="70"/>
      <c r="Z84" s="70"/>
      <c r="AA84" s="70"/>
      <c r="AB84" s="70"/>
      <c r="AC84" s="70"/>
      <c r="AD84" s="70"/>
      <c r="AE84" s="70"/>
      <c r="AF84" s="70"/>
      <c r="AG84" s="71"/>
      <c r="AH84" s="70"/>
      <c r="AI84" s="70"/>
      <c r="AJ84" s="72"/>
      <c r="AK84" s="112"/>
      <c r="AM84" s="70"/>
      <c r="AN84" s="70"/>
      <c r="AO84" s="70"/>
      <c r="AP84" s="70"/>
      <c r="AQ84" s="70"/>
      <c r="AR84" s="71"/>
      <c r="AS84" s="165"/>
      <c r="AT84" s="165"/>
      <c r="AU84" s="71"/>
    </row>
    <row r="85" spans="1:47" x14ac:dyDescent="0.55000000000000004">
      <c r="B85" t="s">
        <v>197</v>
      </c>
      <c r="C85" s="98">
        <v>15.268065268065278</v>
      </c>
      <c r="D85" s="99"/>
      <c r="E85" s="99"/>
      <c r="F85" s="99"/>
      <c r="G85" s="99"/>
      <c r="H85" s="162">
        <f t="shared" si="4"/>
        <v>14.244071711702714</v>
      </c>
      <c r="I85" s="161">
        <v>13.314</v>
      </c>
      <c r="J85" s="161"/>
      <c r="K85" s="161"/>
      <c r="L85" s="161"/>
      <c r="M85" s="161"/>
      <c r="N85" s="164"/>
      <c r="O85" s="157">
        <f t="shared" si="5"/>
        <v>13.314</v>
      </c>
      <c r="P85" s="158">
        <v>14.367259224127338</v>
      </c>
      <c r="Q85" s="158">
        <v>17.258966765383335</v>
      </c>
      <c r="R85" s="158">
        <f t="shared" si="7"/>
        <v>2.8917075412559967</v>
      </c>
      <c r="S85" s="159"/>
      <c r="T85" s="159"/>
      <c r="U85" s="158">
        <v>17.19185920663999</v>
      </c>
      <c r="V85" s="158">
        <f t="shared" si="6"/>
        <v>2.8245999825126518</v>
      </c>
      <c r="W85" s="70"/>
      <c r="X85" s="70"/>
      <c r="Y85" s="70"/>
      <c r="Z85" s="70"/>
      <c r="AA85" s="70"/>
      <c r="AB85" s="70"/>
      <c r="AC85" s="70"/>
      <c r="AD85" s="70"/>
      <c r="AE85" s="70"/>
      <c r="AF85" s="70"/>
      <c r="AG85" s="71"/>
      <c r="AH85" s="70"/>
      <c r="AI85" s="70"/>
      <c r="AJ85" s="72"/>
      <c r="AK85" s="112"/>
      <c r="AM85" s="70"/>
      <c r="AN85" s="70"/>
      <c r="AO85" s="70"/>
      <c r="AP85" s="70"/>
      <c r="AQ85" s="70"/>
      <c r="AR85" s="71"/>
      <c r="AS85" s="165"/>
      <c r="AT85" s="165"/>
      <c r="AU85" s="71"/>
    </row>
    <row r="86" spans="1:47" x14ac:dyDescent="0.55000000000000004">
      <c r="A86">
        <f>A82+1</f>
        <v>1980</v>
      </c>
      <c r="B86" t="s">
        <v>194</v>
      </c>
      <c r="C86" s="98">
        <v>13.492063492063489</v>
      </c>
      <c r="D86" s="99"/>
      <c r="E86" s="99"/>
      <c r="F86" s="99"/>
      <c r="G86" s="99"/>
      <c r="H86" s="162">
        <f t="shared" si="4"/>
        <v>12.468069935700925</v>
      </c>
      <c r="I86" s="161">
        <v>13.281000000000001</v>
      </c>
      <c r="J86" s="161"/>
      <c r="K86" s="161"/>
      <c r="L86" s="161"/>
      <c r="M86" s="161"/>
      <c r="N86" s="164"/>
      <c r="O86" s="157">
        <f t="shared" si="5"/>
        <v>13.281000000000001</v>
      </c>
      <c r="P86" s="158">
        <v>15.169162177081773</v>
      </c>
      <c r="Q86" s="158">
        <v>19.084091271740846</v>
      </c>
      <c r="R86" s="158">
        <f t="shared" si="7"/>
        <v>3.9149290946590725</v>
      </c>
      <c r="S86" s="159"/>
      <c r="T86" s="159"/>
      <c r="U86" s="158">
        <v>18.398617260537577</v>
      </c>
      <c r="V86" s="158">
        <f t="shared" si="6"/>
        <v>3.2294550834558038</v>
      </c>
      <c r="W86" s="70"/>
      <c r="X86" s="70"/>
      <c r="Y86" s="70"/>
      <c r="Z86" s="70"/>
      <c r="AA86" s="70"/>
      <c r="AB86" s="70"/>
      <c r="AC86" s="70"/>
      <c r="AD86" s="70"/>
      <c r="AE86" s="70"/>
      <c r="AF86" s="70"/>
      <c r="AG86" s="71"/>
      <c r="AH86" s="70"/>
      <c r="AI86" s="70"/>
      <c r="AJ86" s="72"/>
      <c r="AK86" s="112"/>
      <c r="AM86" s="70"/>
      <c r="AN86" s="70"/>
      <c r="AO86" s="70"/>
      <c r="AP86" s="70"/>
      <c r="AQ86" s="70"/>
      <c r="AR86" s="71"/>
      <c r="AS86" s="165"/>
      <c r="AT86" s="165"/>
      <c r="AU86" s="71"/>
    </row>
    <row r="87" spans="1:47" x14ac:dyDescent="0.55000000000000004">
      <c r="B87" t="s">
        <v>195</v>
      </c>
      <c r="C87" s="98">
        <v>15.238611713665939</v>
      </c>
      <c r="D87" s="99"/>
      <c r="E87" s="99"/>
      <c r="F87" s="99"/>
      <c r="G87" s="99"/>
      <c r="H87" s="162">
        <f t="shared" si="4"/>
        <v>14.214618157303375</v>
      </c>
      <c r="I87" s="161">
        <v>13.098000000000001</v>
      </c>
      <c r="J87" s="161"/>
      <c r="K87" s="161"/>
      <c r="L87" s="161"/>
      <c r="M87" s="161"/>
      <c r="N87" s="164"/>
      <c r="O87" s="157">
        <f t="shared" si="5"/>
        <v>13.098000000000001</v>
      </c>
      <c r="P87" s="158">
        <v>17.632136489344873</v>
      </c>
      <c r="Q87" s="158">
        <v>21.548406957057097</v>
      </c>
      <c r="R87" s="158">
        <f t="shared" si="7"/>
        <v>3.9162704677122235</v>
      </c>
      <c r="S87" s="159"/>
      <c r="T87" s="159"/>
      <c r="U87" s="158">
        <v>20.093499282586905</v>
      </c>
      <c r="V87" s="158">
        <f t="shared" si="6"/>
        <v>2.4613627932420314</v>
      </c>
      <c r="W87" s="70"/>
      <c r="X87" s="70"/>
      <c r="Y87" s="70"/>
      <c r="Z87" s="70"/>
      <c r="AA87" s="70"/>
      <c r="AB87" s="70"/>
      <c r="AC87" s="70"/>
      <c r="AD87" s="70"/>
      <c r="AE87" s="70"/>
      <c r="AF87" s="70"/>
      <c r="AG87" s="71"/>
      <c r="AH87" s="70"/>
      <c r="AI87" s="70"/>
      <c r="AJ87" s="72"/>
      <c r="AK87" s="112"/>
      <c r="AM87" s="70"/>
      <c r="AN87" s="70"/>
      <c r="AO87" s="70"/>
      <c r="AP87" s="70"/>
      <c r="AQ87" s="70"/>
      <c r="AR87" s="71"/>
      <c r="AS87" s="165"/>
      <c r="AT87" s="165"/>
      <c r="AU87" s="71"/>
    </row>
    <row r="88" spans="1:47" x14ac:dyDescent="0.55000000000000004">
      <c r="B88" t="s">
        <v>196</v>
      </c>
      <c r="C88" s="98">
        <v>14.389610389610375</v>
      </c>
      <c r="D88" s="99"/>
      <c r="E88" s="99"/>
      <c r="F88" s="99"/>
      <c r="G88" s="99"/>
      <c r="H88" s="162">
        <f t="shared" si="4"/>
        <v>13.365616833247811</v>
      </c>
      <c r="I88" s="161">
        <v>11.189</v>
      </c>
      <c r="J88" s="161"/>
      <c r="K88" s="161"/>
      <c r="L88" s="161"/>
      <c r="M88" s="161"/>
      <c r="N88" s="164"/>
      <c r="O88" s="157">
        <f t="shared" si="5"/>
        <v>11.189</v>
      </c>
      <c r="P88" s="158">
        <v>13.730961641289653</v>
      </c>
      <c r="Q88" s="158">
        <v>16.35891517599535</v>
      </c>
      <c r="R88" s="158">
        <f t="shared" si="7"/>
        <v>2.6279535347056964</v>
      </c>
      <c r="S88" s="159"/>
      <c r="T88" s="159"/>
      <c r="U88" s="158">
        <v>14.660703707134175</v>
      </c>
      <c r="V88" s="158">
        <f t="shared" si="6"/>
        <v>0.9297420658445219</v>
      </c>
      <c r="W88" s="70"/>
      <c r="X88" s="70"/>
      <c r="Y88" s="70"/>
      <c r="Z88" s="70"/>
      <c r="AA88" s="70"/>
      <c r="AB88" s="70"/>
      <c r="AC88" s="70"/>
      <c r="AD88" s="70"/>
      <c r="AE88" s="70"/>
      <c r="AF88" s="70"/>
      <c r="AG88" s="71"/>
      <c r="AH88" s="70"/>
      <c r="AI88" s="70"/>
      <c r="AJ88" s="72"/>
      <c r="AK88" s="112"/>
      <c r="AM88" s="70"/>
      <c r="AN88" s="70"/>
      <c r="AO88" s="70"/>
      <c r="AP88" s="70"/>
      <c r="AQ88" s="70"/>
      <c r="AR88" s="71"/>
      <c r="AS88" s="165"/>
      <c r="AT88" s="165"/>
      <c r="AU88" s="71"/>
    </row>
    <row r="89" spans="1:47" x14ac:dyDescent="0.55000000000000004">
      <c r="B89" t="s">
        <v>197</v>
      </c>
      <c r="C89" s="98">
        <v>11.234817813765186</v>
      </c>
      <c r="D89" s="99"/>
      <c r="E89" s="99"/>
      <c r="F89" s="99"/>
      <c r="G89" s="99"/>
      <c r="H89" s="162">
        <f t="shared" si="4"/>
        <v>10.210824257402622</v>
      </c>
      <c r="I89" s="161">
        <v>10.207000000000001</v>
      </c>
      <c r="J89" s="161"/>
      <c r="K89" s="161"/>
      <c r="L89" s="161"/>
      <c r="M89" s="161"/>
      <c r="N89" s="164"/>
      <c r="O89" s="157">
        <f t="shared" si="5"/>
        <v>10.207000000000001</v>
      </c>
      <c r="P89" s="158">
        <v>12.699323616940163</v>
      </c>
      <c r="Q89" s="158">
        <v>15.27992142556478</v>
      </c>
      <c r="R89" s="158">
        <f t="shared" si="7"/>
        <v>2.5805978086246171</v>
      </c>
      <c r="S89" s="159"/>
      <c r="T89" s="159"/>
      <c r="U89" s="158">
        <v>14.824274671590231</v>
      </c>
      <c r="V89" s="158">
        <f t="shared" si="6"/>
        <v>2.1249510546500687</v>
      </c>
      <c r="W89" s="70"/>
      <c r="X89" s="70"/>
      <c r="Y89" s="70"/>
      <c r="Z89" s="70"/>
      <c r="AA89" s="70"/>
      <c r="AB89" s="70"/>
      <c r="AC89" s="70"/>
      <c r="AD89" s="70"/>
      <c r="AE89" s="70"/>
      <c r="AF89" s="70"/>
      <c r="AG89" s="71"/>
      <c r="AH89" s="70"/>
      <c r="AI89" s="70"/>
      <c r="AJ89" s="72"/>
      <c r="AK89" s="112"/>
      <c r="AM89" s="70"/>
      <c r="AN89" s="70"/>
      <c r="AO89" s="70"/>
      <c r="AP89" s="70"/>
      <c r="AQ89" s="70"/>
      <c r="AR89" s="71"/>
      <c r="AS89" s="165"/>
      <c r="AT89" s="165"/>
      <c r="AU89" s="71"/>
    </row>
    <row r="90" spans="1:47" x14ac:dyDescent="0.55000000000000004">
      <c r="A90">
        <f>A86+1</f>
        <v>1981</v>
      </c>
      <c r="B90" t="s">
        <v>194</v>
      </c>
      <c r="C90" s="98">
        <v>8.1704260651629177</v>
      </c>
      <c r="D90" s="99"/>
      <c r="E90" s="99"/>
      <c r="F90" s="99"/>
      <c r="G90" s="99"/>
      <c r="H90" s="162">
        <f t="shared" ref="H90:H116" si="8">C90-AVERAGE($V$26:$V$116)</f>
        <v>7.1464325088003537</v>
      </c>
      <c r="I90" s="161">
        <v>9.9139999999999997</v>
      </c>
      <c r="J90" s="161"/>
      <c r="K90" s="161"/>
      <c r="L90" s="161"/>
      <c r="M90" s="161"/>
      <c r="N90" s="164"/>
      <c r="O90" s="157">
        <f t="shared" si="5"/>
        <v>9.9139999999999997</v>
      </c>
      <c r="P90" s="158">
        <v>11.90254597993966</v>
      </c>
      <c r="Q90" s="158">
        <v>12.702666488007509</v>
      </c>
      <c r="R90" s="158">
        <f t="shared" si="7"/>
        <v>0.80012050806784885</v>
      </c>
      <c r="S90" s="159"/>
      <c r="T90" s="159"/>
      <c r="U90" s="158">
        <v>13.391280245935434</v>
      </c>
      <c r="V90" s="158">
        <f t="shared" si="6"/>
        <v>1.4887342659957739</v>
      </c>
      <c r="W90" s="70"/>
      <c r="X90" s="70"/>
      <c r="Y90" s="70"/>
      <c r="Z90" s="70"/>
      <c r="AA90" s="70"/>
      <c r="AB90" s="70"/>
      <c r="AC90" s="70"/>
      <c r="AD90" s="70"/>
      <c r="AE90" s="70"/>
      <c r="AF90" s="70"/>
      <c r="AG90" s="71"/>
      <c r="AH90" s="70"/>
      <c r="AI90" s="70"/>
      <c r="AJ90" s="72"/>
      <c r="AK90" s="112"/>
      <c r="AM90" s="70"/>
      <c r="AN90" s="70"/>
      <c r="AO90" s="70"/>
      <c r="AP90" s="70"/>
      <c r="AQ90" s="70"/>
      <c r="AR90" s="71"/>
      <c r="AS90" s="165"/>
      <c r="AT90" s="165"/>
      <c r="AU90" s="71"/>
    </row>
    <row r="91" spans="1:47" x14ac:dyDescent="0.55000000000000004">
      <c r="B91" t="s">
        <v>195</v>
      </c>
      <c r="C91" s="98">
        <v>8.3574879227053209</v>
      </c>
      <c r="D91" s="99"/>
      <c r="E91" s="99"/>
      <c r="F91" s="99"/>
      <c r="G91" s="99"/>
      <c r="H91" s="162">
        <f t="shared" si="8"/>
        <v>7.333494366342757</v>
      </c>
      <c r="I91" s="161">
        <v>9.8559999999999999</v>
      </c>
      <c r="J91" s="161"/>
      <c r="K91" s="161"/>
      <c r="L91" s="161"/>
      <c r="M91" s="161"/>
      <c r="N91" s="164"/>
      <c r="O91" s="157">
        <f t="shared" si="5"/>
        <v>9.8559999999999999</v>
      </c>
      <c r="P91" s="158">
        <v>11.43142311075394</v>
      </c>
      <c r="Q91" s="158">
        <v>11.700645814866377</v>
      </c>
      <c r="R91" s="158">
        <f t="shared" si="7"/>
        <v>0.26922270411243687</v>
      </c>
      <c r="S91" s="159"/>
      <c r="T91" s="159"/>
      <c r="U91" s="158">
        <v>12.302473295298981</v>
      </c>
      <c r="V91" s="158">
        <f t="shared" si="6"/>
        <v>0.87105018454504091</v>
      </c>
      <c r="W91" s="70"/>
      <c r="X91" s="70"/>
      <c r="Y91" s="70"/>
      <c r="Z91" s="70"/>
      <c r="AA91" s="70"/>
      <c r="AB91" s="70"/>
      <c r="AC91" s="70"/>
      <c r="AD91" s="70"/>
      <c r="AE91" s="70"/>
      <c r="AF91" s="70"/>
      <c r="AG91" s="71"/>
      <c r="AH91" s="70"/>
      <c r="AI91" s="70"/>
      <c r="AJ91" s="72"/>
      <c r="AK91" s="112"/>
      <c r="AM91" s="70"/>
      <c r="AN91" s="70"/>
      <c r="AO91" s="70"/>
      <c r="AP91" s="70"/>
      <c r="AQ91" s="70"/>
      <c r="AR91" s="71"/>
      <c r="AS91" s="165"/>
      <c r="AT91" s="165"/>
      <c r="AU91" s="71"/>
    </row>
    <row r="92" spans="1:47" x14ac:dyDescent="0.55000000000000004">
      <c r="B92" t="s">
        <v>196</v>
      </c>
      <c r="C92" s="98">
        <v>10.131950989632422</v>
      </c>
      <c r="D92" s="99"/>
      <c r="E92" s="99"/>
      <c r="F92" s="99"/>
      <c r="G92" s="99"/>
      <c r="H92" s="162">
        <f t="shared" si="8"/>
        <v>9.1079574332698581</v>
      </c>
      <c r="I92" s="161">
        <v>9.7439999999999998</v>
      </c>
      <c r="J92" s="161"/>
      <c r="K92" s="161"/>
      <c r="L92" s="161"/>
      <c r="M92" s="161"/>
      <c r="N92" s="164"/>
      <c r="O92" s="157">
        <f t="shared" si="5"/>
        <v>9.7439999999999998</v>
      </c>
      <c r="P92" s="158">
        <v>10.900313016434538</v>
      </c>
      <c r="Q92" s="158">
        <v>11.257128688321387</v>
      </c>
      <c r="R92" s="158">
        <f t="shared" si="7"/>
        <v>0.35681567188684937</v>
      </c>
      <c r="S92" s="159"/>
      <c r="T92" s="159"/>
      <c r="U92" s="158">
        <v>12.540746946288465</v>
      </c>
      <c r="V92" s="158">
        <f t="shared" si="6"/>
        <v>1.640433929853927</v>
      </c>
      <c r="W92" s="70"/>
      <c r="X92" s="70"/>
      <c r="Y92" s="70"/>
      <c r="Z92" s="70"/>
      <c r="AA92" s="70"/>
      <c r="AB92" s="70"/>
      <c r="AC92" s="70"/>
      <c r="AD92" s="70"/>
      <c r="AE92" s="70"/>
      <c r="AF92" s="70"/>
      <c r="AG92" s="71"/>
      <c r="AH92" s="70"/>
      <c r="AI92" s="70"/>
      <c r="AJ92" s="72"/>
      <c r="AK92" s="112"/>
      <c r="AM92" s="70"/>
      <c r="AN92" s="70"/>
      <c r="AO92" s="70"/>
      <c r="AP92" s="70"/>
      <c r="AQ92" s="70"/>
      <c r="AR92" s="71"/>
      <c r="AS92" s="165"/>
      <c r="AT92" s="165"/>
      <c r="AU92" s="71"/>
    </row>
    <row r="93" spans="1:47" x14ac:dyDescent="0.55000000000000004">
      <c r="B93" t="s">
        <v>197</v>
      </c>
      <c r="C93" s="166">
        <f>C92</f>
        <v>10.131950989632422</v>
      </c>
      <c r="D93" s="167"/>
      <c r="E93" s="99"/>
      <c r="F93" s="99"/>
      <c r="G93" s="99"/>
      <c r="H93" s="162">
        <f t="shared" si="8"/>
        <v>9.1079574332698581</v>
      </c>
      <c r="I93" s="161">
        <v>9.58</v>
      </c>
      <c r="J93" s="161">
        <v>9.8000000000000007</v>
      </c>
      <c r="K93" s="161"/>
      <c r="L93" s="161"/>
      <c r="M93" s="161"/>
      <c r="N93" s="164"/>
      <c r="O93" s="157">
        <f t="shared" si="5"/>
        <v>9.58</v>
      </c>
      <c r="P93" s="158">
        <v>11.032723424804544</v>
      </c>
      <c r="Q93" s="158">
        <v>11.903602726387518</v>
      </c>
      <c r="R93" s="158">
        <f t="shared" si="7"/>
        <v>0.87087930158297411</v>
      </c>
      <c r="S93" s="159"/>
      <c r="T93" s="159"/>
      <c r="U93" s="158">
        <v>11.305965759397964</v>
      </c>
      <c r="V93" s="158">
        <f t="shared" si="6"/>
        <v>0.2732423345934194</v>
      </c>
      <c r="W93" s="70"/>
      <c r="X93" s="70"/>
      <c r="Y93" s="70"/>
      <c r="Z93" s="70"/>
      <c r="AA93" s="70"/>
      <c r="AB93" s="70"/>
      <c r="AC93" s="70"/>
      <c r="AD93" s="70"/>
      <c r="AE93" s="70"/>
      <c r="AF93" s="70"/>
      <c r="AG93" s="71"/>
      <c r="AH93" s="70"/>
      <c r="AI93" s="70"/>
      <c r="AJ93" s="72"/>
      <c r="AK93" s="112"/>
      <c r="AM93" s="70"/>
      <c r="AN93" s="70"/>
      <c r="AO93" s="70"/>
      <c r="AP93" s="70"/>
      <c r="AQ93" s="70"/>
      <c r="AR93" s="71"/>
      <c r="AS93" s="165"/>
      <c r="AT93" s="165"/>
      <c r="AU93" s="71"/>
    </row>
    <row r="94" spans="1:47" x14ac:dyDescent="0.55000000000000004">
      <c r="A94">
        <f>A90+1</f>
        <v>1982</v>
      </c>
      <c r="B94" t="s">
        <v>194</v>
      </c>
      <c r="C94" s="98">
        <v>9.7714029583146669</v>
      </c>
      <c r="D94" s="99"/>
      <c r="E94" s="99"/>
      <c r="F94" s="99"/>
      <c r="G94" s="99"/>
      <c r="H94" s="162">
        <f t="shared" si="8"/>
        <v>8.7474094019521029</v>
      </c>
      <c r="I94" s="161">
        <v>8.9049999999999994</v>
      </c>
      <c r="J94" s="161">
        <v>10</v>
      </c>
      <c r="K94" s="161"/>
      <c r="L94" s="161"/>
      <c r="M94" s="161"/>
      <c r="N94" s="164"/>
      <c r="O94" s="157">
        <f t="shared" si="5"/>
        <v>8.9049999999999994</v>
      </c>
      <c r="P94" s="158">
        <v>10.057780091906253</v>
      </c>
      <c r="Q94" s="158">
        <v>11.128284389489949</v>
      </c>
      <c r="R94" s="158">
        <f t="shared" si="7"/>
        <v>1.070504297583696</v>
      </c>
      <c r="S94" s="159"/>
      <c r="T94" s="159"/>
      <c r="U94" s="158">
        <v>11.027742381735578</v>
      </c>
      <c r="V94" s="158">
        <f t="shared" si="6"/>
        <v>0.96996228982932564</v>
      </c>
      <c r="W94" s="70"/>
      <c r="X94" s="70"/>
      <c r="Y94" s="70"/>
      <c r="Z94" s="70"/>
      <c r="AA94" s="70"/>
      <c r="AB94" s="70"/>
      <c r="AC94" s="70"/>
      <c r="AD94" s="70"/>
      <c r="AE94" s="70"/>
      <c r="AF94" s="70"/>
      <c r="AG94" s="71"/>
      <c r="AH94" s="70"/>
      <c r="AI94" s="70"/>
      <c r="AJ94" s="72"/>
      <c r="AK94" s="112"/>
      <c r="AM94" s="70"/>
      <c r="AN94" s="70"/>
      <c r="AO94" s="70"/>
      <c r="AP94" s="70"/>
      <c r="AQ94" s="70"/>
      <c r="AR94" s="71"/>
      <c r="AS94" s="165"/>
      <c r="AT94" s="165"/>
      <c r="AU94" s="71"/>
    </row>
    <row r="95" spans="1:47" x14ac:dyDescent="0.55000000000000004">
      <c r="B95" t="s">
        <v>195</v>
      </c>
      <c r="C95" s="98">
        <v>8.3112290008841683</v>
      </c>
      <c r="D95" s="99"/>
      <c r="E95" s="99"/>
      <c r="F95" s="99"/>
      <c r="G95" s="99"/>
      <c r="H95" s="162">
        <f t="shared" si="8"/>
        <v>7.2872354445216043</v>
      </c>
      <c r="I95" s="161">
        <v>8.0050000000000008</v>
      </c>
      <c r="J95" s="161">
        <v>9.2333333333333325</v>
      </c>
      <c r="K95" s="161"/>
      <c r="L95" s="161"/>
      <c r="M95" s="161"/>
      <c r="N95" s="164"/>
      <c r="O95" s="157">
        <f t="shared" si="5"/>
        <v>8.0050000000000008</v>
      </c>
      <c r="P95" s="158">
        <v>8.5327043789285142</v>
      </c>
      <c r="Q95" s="158">
        <v>9.3526811019159055</v>
      </c>
      <c r="R95" s="158">
        <f t="shared" si="7"/>
        <v>0.81997672298739133</v>
      </c>
      <c r="S95" s="159"/>
      <c r="T95" s="159"/>
      <c r="U95" s="158">
        <v>9.862911573266544</v>
      </c>
      <c r="V95" s="158">
        <f t="shared" si="6"/>
        <v>1.3302071943380298</v>
      </c>
      <c r="W95" s="70"/>
      <c r="X95" s="70"/>
      <c r="Y95" s="70"/>
      <c r="Z95" s="70"/>
      <c r="AA95" s="70"/>
      <c r="AB95" s="70"/>
      <c r="AC95" s="70"/>
      <c r="AD95" s="70"/>
      <c r="AE95" s="70"/>
      <c r="AF95" s="70"/>
      <c r="AG95" s="71"/>
      <c r="AH95" s="70"/>
      <c r="AI95" s="70"/>
      <c r="AJ95" s="72"/>
      <c r="AK95" s="112"/>
      <c r="AM95" s="70"/>
      <c r="AN95" s="70"/>
      <c r="AO95" s="70"/>
      <c r="AP95" s="70"/>
      <c r="AQ95" s="70"/>
      <c r="AR95" s="71"/>
      <c r="AS95" s="165"/>
      <c r="AT95" s="165"/>
      <c r="AU95" s="71"/>
    </row>
    <row r="96" spans="1:47" x14ac:dyDescent="0.55000000000000004">
      <c r="B96" t="s">
        <v>196</v>
      </c>
      <c r="C96" s="166">
        <f>C95</f>
        <v>8.3112290008841683</v>
      </c>
      <c r="D96" s="167"/>
      <c r="E96" s="99"/>
      <c r="F96" s="99"/>
      <c r="G96" s="99"/>
      <c r="H96" s="162">
        <f t="shared" si="8"/>
        <v>7.2872354445216043</v>
      </c>
      <c r="I96" s="161">
        <v>7.1210000000000004</v>
      </c>
      <c r="J96" s="161">
        <v>6.5</v>
      </c>
      <c r="K96" s="161"/>
      <c r="L96" s="161"/>
      <c r="M96" s="161"/>
      <c r="N96" s="164"/>
      <c r="O96" s="157">
        <f t="shared" si="5"/>
        <v>7.1210000000000004</v>
      </c>
      <c r="P96" s="158">
        <v>7.4652610812569407</v>
      </c>
      <c r="Q96" s="158">
        <v>7.9786048584800398</v>
      </c>
      <c r="R96" s="158">
        <f t="shared" si="7"/>
        <v>0.5133437772230991</v>
      </c>
      <c r="S96" s="159"/>
      <c r="T96" s="159"/>
      <c r="U96" s="158">
        <v>8.5653037058937826</v>
      </c>
      <c r="V96" s="158">
        <f t="shared" si="6"/>
        <v>1.100042624636842</v>
      </c>
      <c r="W96" s="70"/>
      <c r="X96" s="70"/>
      <c r="Y96" s="70"/>
      <c r="Z96" s="70"/>
      <c r="AA96" s="70"/>
      <c r="AB96" s="70"/>
      <c r="AC96" s="70"/>
      <c r="AD96" s="70"/>
      <c r="AE96" s="70"/>
      <c r="AF96" s="70"/>
      <c r="AG96" s="71"/>
      <c r="AH96" s="70"/>
      <c r="AI96" s="70"/>
      <c r="AJ96" s="72"/>
      <c r="AK96" s="112"/>
      <c r="AM96" s="70"/>
      <c r="AN96" s="70"/>
      <c r="AO96" s="70"/>
      <c r="AP96" s="70"/>
      <c r="AQ96" s="70"/>
      <c r="AR96" s="71"/>
      <c r="AS96" s="165"/>
      <c r="AT96" s="165"/>
      <c r="AU96" s="71"/>
    </row>
    <row r="97" spans="1:47" x14ac:dyDescent="0.55000000000000004">
      <c r="B97" t="s">
        <v>197</v>
      </c>
      <c r="C97" s="98">
        <v>5.0509337860781045</v>
      </c>
      <c r="D97" s="99"/>
      <c r="E97" s="99"/>
      <c r="F97" s="99"/>
      <c r="G97" s="99"/>
      <c r="H97" s="162">
        <f t="shared" si="8"/>
        <v>4.0269402297155406</v>
      </c>
      <c r="I97" s="161">
        <v>6.26</v>
      </c>
      <c r="J97" s="161">
        <v>6.25</v>
      </c>
      <c r="K97" s="161"/>
      <c r="L97" s="161"/>
      <c r="M97" s="161"/>
      <c r="N97" s="164"/>
      <c r="O97" s="157">
        <f t="shared" si="5"/>
        <v>6.26</v>
      </c>
      <c r="P97" s="158">
        <v>6.5997019195945938</v>
      </c>
      <c r="Q97" s="158">
        <v>6.1670654774853233</v>
      </c>
      <c r="R97" s="158">
        <f t="shared" si="7"/>
        <v>-0.43263644210927055</v>
      </c>
      <c r="S97" s="159"/>
      <c r="T97" s="159"/>
      <c r="U97" s="158">
        <v>7.6137648383726884</v>
      </c>
      <c r="V97" s="158">
        <f t="shared" si="6"/>
        <v>1.0140629187780945</v>
      </c>
      <c r="W97" s="70"/>
      <c r="X97" s="70"/>
      <c r="Y97" s="70"/>
      <c r="Z97" s="70"/>
      <c r="AA97" s="70"/>
      <c r="AB97" s="70"/>
      <c r="AC97" s="70"/>
      <c r="AD97" s="70"/>
      <c r="AE97" s="70"/>
      <c r="AF97" s="70"/>
      <c r="AG97" s="71"/>
      <c r="AH97" s="70"/>
      <c r="AI97" s="70"/>
      <c r="AJ97" s="72"/>
      <c r="AK97" s="112"/>
      <c r="AM97" s="70"/>
      <c r="AN97" s="70"/>
      <c r="AO97" s="70"/>
      <c r="AP97" s="70"/>
      <c r="AQ97" s="70"/>
      <c r="AR97" s="71"/>
      <c r="AS97" s="165"/>
      <c r="AT97" s="165"/>
      <c r="AU97" s="71"/>
    </row>
    <row r="98" spans="1:47" x14ac:dyDescent="0.55000000000000004">
      <c r="A98">
        <f>A94+1</f>
        <v>1983</v>
      </c>
      <c r="B98" t="s">
        <v>194</v>
      </c>
      <c r="C98" s="98">
        <v>7.8356628547225693</v>
      </c>
      <c r="D98" s="99"/>
      <c r="E98" s="99"/>
      <c r="F98" s="99"/>
      <c r="G98" s="99"/>
      <c r="H98" s="162">
        <f t="shared" si="8"/>
        <v>6.8116692983600053</v>
      </c>
      <c r="I98" s="161">
        <v>5.91</v>
      </c>
      <c r="J98" s="168">
        <v>6.0666666666666673</v>
      </c>
      <c r="K98" s="168"/>
      <c r="L98" s="168"/>
      <c r="M98" s="168"/>
      <c r="N98" s="164"/>
      <c r="O98" s="157">
        <f t="shared" si="5"/>
        <v>5.91</v>
      </c>
      <c r="P98" s="158">
        <v>5.7653325859601665</v>
      </c>
      <c r="Q98" s="158">
        <v>4.964159623408591</v>
      </c>
      <c r="R98" s="158">
        <f t="shared" si="7"/>
        <v>-0.80117296255157555</v>
      </c>
      <c r="S98" s="159"/>
      <c r="T98" s="159"/>
      <c r="U98" s="158">
        <v>6.6414947262716879</v>
      </c>
      <c r="V98" s="158">
        <f t="shared" si="6"/>
        <v>0.8761621403115214</v>
      </c>
      <c r="W98" s="70"/>
      <c r="X98" s="70"/>
      <c r="Y98" s="70"/>
      <c r="Z98" s="70"/>
      <c r="AA98" s="70"/>
      <c r="AB98" s="70"/>
      <c r="AC98" s="70"/>
      <c r="AD98" s="70"/>
      <c r="AE98" s="70"/>
      <c r="AF98" s="70"/>
      <c r="AG98" s="71"/>
      <c r="AH98" s="70"/>
      <c r="AI98" s="70"/>
      <c r="AJ98" s="72"/>
      <c r="AK98" s="112"/>
      <c r="AM98" s="70"/>
      <c r="AN98" s="70"/>
      <c r="AO98" s="70"/>
      <c r="AP98" s="70"/>
      <c r="AQ98" s="70"/>
      <c r="AR98" s="71"/>
      <c r="AS98" s="165"/>
      <c r="AT98" s="165"/>
      <c r="AU98" s="71"/>
    </row>
    <row r="99" spans="1:47" x14ac:dyDescent="0.55000000000000004">
      <c r="B99" t="s">
        <v>195</v>
      </c>
      <c r="C99" s="98">
        <v>7.9431438127090415</v>
      </c>
      <c r="D99" s="99"/>
      <c r="E99" s="99"/>
      <c r="F99" s="99"/>
      <c r="G99" s="99"/>
      <c r="H99" s="162">
        <f t="shared" si="8"/>
        <v>6.9191502563464775</v>
      </c>
      <c r="I99" s="161">
        <v>5.9973333333333336</v>
      </c>
      <c r="J99" s="168">
        <v>6.2666666666666666</v>
      </c>
      <c r="K99" s="168"/>
      <c r="L99" s="168"/>
      <c r="M99" s="168"/>
      <c r="N99" s="164"/>
      <c r="O99" s="157">
        <f t="shared" si="5"/>
        <v>5.9973333333333336</v>
      </c>
      <c r="P99" s="158">
        <v>4.2655662837265567</v>
      </c>
      <c r="Q99" s="158">
        <v>3.7839518971594401</v>
      </c>
      <c r="R99" s="158">
        <f t="shared" si="7"/>
        <v>-0.48161438656711653</v>
      </c>
      <c r="S99" s="159"/>
      <c r="T99" s="159"/>
      <c r="U99" s="158">
        <v>5.967361572147297</v>
      </c>
      <c r="V99" s="158">
        <f t="shared" si="6"/>
        <v>1.7017952884207403</v>
      </c>
      <c r="W99" s="70"/>
      <c r="X99" s="70"/>
      <c r="Y99" s="70"/>
      <c r="Z99" s="70"/>
      <c r="AA99" s="70"/>
      <c r="AB99" s="70"/>
      <c r="AC99" s="70"/>
      <c r="AD99" s="70"/>
      <c r="AE99" s="70"/>
      <c r="AF99" s="70"/>
      <c r="AG99" s="71"/>
      <c r="AH99" s="70"/>
      <c r="AI99" s="70"/>
      <c r="AJ99" s="72"/>
      <c r="AK99" s="112"/>
      <c r="AM99" s="70"/>
      <c r="AN99" s="70"/>
      <c r="AO99" s="70"/>
      <c r="AP99" s="70"/>
      <c r="AQ99" s="70"/>
      <c r="AR99" s="71"/>
      <c r="AS99" s="165"/>
      <c r="AT99" s="165"/>
      <c r="AU99" s="71"/>
    </row>
    <row r="100" spans="1:47" x14ac:dyDescent="0.55000000000000004">
      <c r="B100" t="s">
        <v>196</v>
      </c>
      <c r="C100" s="98">
        <v>7.3706004140786874</v>
      </c>
      <c r="D100" s="99"/>
      <c r="E100" s="99"/>
      <c r="F100" s="99"/>
      <c r="G100" s="99"/>
      <c r="H100" s="162">
        <f t="shared" si="8"/>
        <v>6.3466068577161234</v>
      </c>
      <c r="I100" s="161">
        <v>6.083333333333333</v>
      </c>
      <c r="J100" s="168">
        <v>6.3666666666666671</v>
      </c>
      <c r="K100" s="168"/>
      <c r="L100" s="168"/>
      <c r="M100" s="168"/>
      <c r="N100" s="164"/>
      <c r="O100" s="157">
        <f t="shared" si="5"/>
        <v>6.083333333333333</v>
      </c>
      <c r="P100" s="158">
        <v>4.7002013485278553</v>
      </c>
      <c r="Q100" s="158">
        <v>4.6439628482972068</v>
      </c>
      <c r="R100" s="158">
        <f t="shared" si="7"/>
        <v>-5.6238500230648469E-2</v>
      </c>
      <c r="S100" s="159"/>
      <c r="T100" s="159"/>
      <c r="U100" s="158">
        <v>5.7541228590521172</v>
      </c>
      <c r="V100" s="158">
        <f t="shared" si="6"/>
        <v>1.0539215105242619</v>
      </c>
      <c r="W100" s="70"/>
      <c r="X100" s="70"/>
      <c r="Y100" s="70"/>
      <c r="Z100" s="70"/>
      <c r="AA100" s="70"/>
      <c r="AB100" s="70"/>
      <c r="AC100" s="70"/>
      <c r="AD100" s="70"/>
      <c r="AE100" s="70"/>
      <c r="AF100" s="70"/>
      <c r="AG100" s="71"/>
      <c r="AH100" s="70"/>
      <c r="AI100" s="70"/>
      <c r="AJ100" s="72"/>
      <c r="AK100" s="112"/>
      <c r="AM100" s="70"/>
      <c r="AN100" s="70"/>
      <c r="AO100" s="70"/>
      <c r="AP100" s="70"/>
      <c r="AQ100" s="70"/>
      <c r="AR100" s="71"/>
      <c r="AS100" s="165"/>
      <c r="AT100" s="165"/>
      <c r="AU100" s="71"/>
    </row>
    <row r="101" spans="1:47" x14ac:dyDescent="0.55000000000000004">
      <c r="B101" t="s">
        <v>197</v>
      </c>
      <c r="C101" s="98">
        <v>6.6358024691357986</v>
      </c>
      <c r="D101" s="99"/>
      <c r="E101" s="99"/>
      <c r="F101" s="99"/>
      <c r="G101" s="99"/>
      <c r="H101" s="162">
        <f t="shared" si="8"/>
        <v>5.6118089127732347</v>
      </c>
      <c r="I101" s="161">
        <v>6.29</v>
      </c>
      <c r="J101" s="168">
        <v>6.4333333333333327</v>
      </c>
      <c r="K101" s="168"/>
      <c r="L101" s="168"/>
      <c r="M101" s="168"/>
      <c r="N101" s="164"/>
      <c r="O101" s="157">
        <f t="shared" si="5"/>
        <v>6.29</v>
      </c>
      <c r="P101" s="158">
        <v>4.6997644149157907</v>
      </c>
      <c r="Q101" s="158">
        <v>5.0507120172113247</v>
      </c>
      <c r="R101" s="158">
        <f t="shared" si="7"/>
        <v>0.35094760229553401</v>
      </c>
      <c r="S101" s="159"/>
      <c r="T101" s="159"/>
      <c r="U101" s="158">
        <v>4.9478780271834069</v>
      </c>
      <c r="V101" s="158">
        <f t="shared" si="6"/>
        <v>0.24811361226761619</v>
      </c>
      <c r="W101" s="70"/>
      <c r="X101" s="70"/>
      <c r="Y101" s="70"/>
      <c r="Z101" s="70"/>
      <c r="AA101" s="70"/>
      <c r="AB101" s="70"/>
      <c r="AC101" s="70"/>
      <c r="AD101" s="70"/>
      <c r="AE101" s="70"/>
      <c r="AF101" s="70"/>
      <c r="AG101" s="71"/>
      <c r="AH101" s="70"/>
      <c r="AI101" s="70"/>
      <c r="AJ101" s="72"/>
      <c r="AK101" s="112"/>
      <c r="AM101" s="70"/>
      <c r="AN101" s="70"/>
      <c r="AO101" s="70"/>
      <c r="AP101" s="70"/>
      <c r="AQ101" s="70"/>
      <c r="AR101" s="71"/>
      <c r="AS101" s="165"/>
      <c r="AT101" s="165"/>
      <c r="AU101" s="71"/>
    </row>
    <row r="102" spans="1:47" x14ac:dyDescent="0.55000000000000004">
      <c r="A102">
        <f>A98+1</f>
        <v>1984</v>
      </c>
      <c r="B102" t="s">
        <v>194</v>
      </c>
      <c r="C102" s="98">
        <v>7.1155317521040651</v>
      </c>
      <c r="D102" s="99"/>
      <c r="E102" s="99"/>
      <c r="F102" s="99"/>
      <c r="G102" s="99"/>
      <c r="H102" s="162">
        <f t="shared" si="8"/>
        <v>6.0915381957415011</v>
      </c>
      <c r="I102" s="161">
        <v>5.8819999999999997</v>
      </c>
      <c r="J102" s="168">
        <v>6.2333333333333334</v>
      </c>
      <c r="K102" s="168"/>
      <c r="L102" s="168"/>
      <c r="M102" s="168"/>
      <c r="N102" s="164"/>
      <c r="O102" s="157">
        <f t="shared" si="5"/>
        <v>5.8819999999999997</v>
      </c>
      <c r="P102" s="158">
        <v>4.3998931232953282</v>
      </c>
      <c r="Q102" s="158">
        <v>5.1574763021098704</v>
      </c>
      <c r="R102" s="158">
        <f t="shared" si="7"/>
        <v>0.75758317881454218</v>
      </c>
      <c r="S102" s="159"/>
      <c r="T102" s="159"/>
      <c r="U102" s="158">
        <v>4.922084248195759</v>
      </c>
      <c r="V102" s="158">
        <f t="shared" si="6"/>
        <v>0.52219112490043074</v>
      </c>
      <c r="W102" s="70"/>
      <c r="X102" s="70"/>
      <c r="Y102" s="70"/>
      <c r="Z102" s="70"/>
      <c r="AA102" s="70"/>
      <c r="AB102" s="70"/>
      <c r="AC102" s="70"/>
      <c r="AD102" s="70"/>
      <c r="AE102" s="70"/>
      <c r="AF102" s="70"/>
      <c r="AG102" s="71"/>
      <c r="AH102" s="70"/>
      <c r="AI102" s="70"/>
      <c r="AJ102" s="72"/>
      <c r="AK102" s="112"/>
      <c r="AM102" s="70"/>
      <c r="AN102" s="70"/>
      <c r="AO102" s="70"/>
      <c r="AP102" s="70"/>
      <c r="AQ102" s="70"/>
      <c r="AR102" s="71"/>
      <c r="AS102" s="165"/>
      <c r="AT102" s="165"/>
      <c r="AU102" s="71"/>
    </row>
    <row r="103" spans="1:47" x14ac:dyDescent="0.55000000000000004">
      <c r="B103" t="s">
        <v>195</v>
      </c>
      <c r="C103" s="98">
        <v>6.226556639159786</v>
      </c>
      <c r="D103" s="99"/>
      <c r="E103" s="99"/>
      <c r="F103" s="99"/>
      <c r="G103" s="99"/>
      <c r="H103" s="162">
        <f t="shared" si="8"/>
        <v>5.202563082797222</v>
      </c>
      <c r="I103" s="161">
        <v>6.0339999999999998</v>
      </c>
      <c r="J103" s="168">
        <v>6.2666666666666666</v>
      </c>
      <c r="K103" s="168"/>
      <c r="L103" s="168"/>
      <c r="M103" s="168"/>
      <c r="N103" s="164"/>
      <c r="O103" s="157">
        <f t="shared" si="5"/>
        <v>6.0339999999999998</v>
      </c>
      <c r="P103" s="158">
        <v>4.8333549088534937</v>
      </c>
      <c r="Q103" s="158">
        <v>5.1443412246528766</v>
      </c>
      <c r="R103" s="158">
        <f t="shared" si="7"/>
        <v>0.31098631579938285</v>
      </c>
      <c r="S103" s="159"/>
      <c r="T103" s="159"/>
      <c r="U103" s="158">
        <v>5.3844939744364382</v>
      </c>
      <c r="V103" s="158">
        <f t="shared" si="6"/>
        <v>0.55113906558294445</v>
      </c>
      <c r="W103" s="70"/>
      <c r="X103" s="70"/>
      <c r="Y103" s="70"/>
      <c r="Z103" s="70"/>
      <c r="AA103" s="70"/>
      <c r="AB103" s="70"/>
      <c r="AC103" s="70"/>
      <c r="AD103" s="70"/>
      <c r="AE103" s="70"/>
      <c r="AF103" s="70"/>
      <c r="AG103" s="71"/>
      <c r="AH103" s="70"/>
      <c r="AI103" s="70"/>
      <c r="AJ103" s="72"/>
      <c r="AK103" s="112"/>
      <c r="AM103" s="70"/>
      <c r="AN103" s="70"/>
      <c r="AO103" s="70"/>
      <c r="AP103" s="70"/>
      <c r="AQ103" s="70"/>
      <c r="AR103" s="71"/>
      <c r="AS103" s="165"/>
      <c r="AT103" s="165"/>
      <c r="AU103" s="71"/>
    </row>
    <row r="104" spans="1:47" x14ac:dyDescent="0.55000000000000004">
      <c r="B104" t="s">
        <v>196</v>
      </c>
      <c r="C104" s="98">
        <v>6.25</v>
      </c>
      <c r="D104" s="99"/>
      <c r="E104" s="99"/>
      <c r="F104" s="99"/>
      <c r="G104" s="99"/>
      <c r="H104" s="162">
        <f t="shared" si="8"/>
        <v>5.226006443637436</v>
      </c>
      <c r="I104" s="161">
        <v>5.9630000000000001</v>
      </c>
      <c r="J104" s="168">
        <v>6.2666666666666657</v>
      </c>
      <c r="K104" s="168"/>
      <c r="L104" s="168"/>
      <c r="M104" s="168"/>
      <c r="N104" s="164"/>
      <c r="O104" s="157">
        <f t="shared" si="5"/>
        <v>5.9630000000000001</v>
      </c>
      <c r="P104" s="158">
        <v>4.2659821237162561</v>
      </c>
      <c r="Q104" s="158">
        <v>4.7140039447731823</v>
      </c>
      <c r="R104" s="158">
        <f t="shared" si="7"/>
        <v>0.44802182105692623</v>
      </c>
      <c r="S104" s="159"/>
      <c r="T104" s="159"/>
      <c r="U104" s="158">
        <v>5.606875202842744</v>
      </c>
      <c r="V104" s="158">
        <f t="shared" si="6"/>
        <v>1.3408930791264879</v>
      </c>
      <c r="W104" s="70"/>
      <c r="X104" s="70"/>
      <c r="Y104" s="70"/>
      <c r="Z104" s="70"/>
      <c r="AA104" s="70"/>
      <c r="AB104" s="70"/>
      <c r="AC104" s="70"/>
      <c r="AD104" s="70"/>
      <c r="AE104" s="70"/>
      <c r="AF104" s="70"/>
      <c r="AG104" s="71"/>
      <c r="AH104" s="70"/>
      <c r="AI104" s="70"/>
      <c r="AJ104" s="72"/>
      <c r="AK104" s="112"/>
      <c r="AM104" s="70"/>
      <c r="AN104" s="70"/>
      <c r="AO104" s="70"/>
      <c r="AP104" s="70"/>
      <c r="AQ104" s="70"/>
      <c r="AR104" s="71"/>
      <c r="AS104" s="165"/>
      <c r="AT104" s="165"/>
      <c r="AU104" s="71"/>
    </row>
    <row r="105" spans="1:47" x14ac:dyDescent="0.55000000000000004">
      <c r="B105" t="s">
        <v>197</v>
      </c>
      <c r="C105" s="98">
        <v>6.4112011790715018</v>
      </c>
      <c r="D105" s="99"/>
      <c r="E105" s="99"/>
      <c r="F105" s="99"/>
      <c r="G105" s="99"/>
      <c r="H105" s="162">
        <f t="shared" si="8"/>
        <v>5.3872076227089378</v>
      </c>
      <c r="I105" s="169">
        <v>4.7930000000000001</v>
      </c>
      <c r="J105" s="168">
        <v>6.3999999999999995</v>
      </c>
      <c r="K105" s="168"/>
      <c r="L105" s="168"/>
      <c r="M105" s="168"/>
      <c r="N105" s="164"/>
      <c r="O105" s="157">
        <f t="shared" si="5"/>
        <v>4.7930000000000001</v>
      </c>
      <c r="P105" s="158">
        <v>4.0666037491903921</v>
      </c>
      <c r="Q105" s="158">
        <v>4.8371367271308685</v>
      </c>
      <c r="R105" s="158">
        <f t="shared" si="7"/>
        <v>0.77053297794047637</v>
      </c>
      <c r="S105" s="159"/>
      <c r="T105" s="159"/>
      <c r="U105" s="158">
        <v>5.340984490499352</v>
      </c>
      <c r="V105" s="158">
        <f t="shared" si="6"/>
        <v>1.2743807413089598</v>
      </c>
      <c r="W105" s="70"/>
      <c r="X105" s="70"/>
      <c r="Y105" s="70"/>
      <c r="Z105" s="70"/>
      <c r="AA105" s="70"/>
      <c r="AB105" s="70"/>
      <c r="AC105" s="70"/>
      <c r="AD105" s="70"/>
      <c r="AE105" s="70"/>
      <c r="AF105" s="70"/>
      <c r="AG105" s="71"/>
      <c r="AH105" s="70"/>
      <c r="AI105" s="70"/>
      <c r="AJ105" s="72"/>
      <c r="AK105" s="112"/>
      <c r="AM105" s="70"/>
      <c r="AN105" s="70"/>
      <c r="AO105" s="70"/>
      <c r="AP105" s="70"/>
      <c r="AQ105" s="70"/>
      <c r="AR105" s="71"/>
      <c r="AS105" s="165"/>
      <c r="AT105" s="165"/>
      <c r="AU105" s="71"/>
    </row>
    <row r="106" spans="1:47" x14ac:dyDescent="0.55000000000000004">
      <c r="A106">
        <f>A102+1</f>
        <v>1985</v>
      </c>
      <c r="B106" t="s">
        <v>194</v>
      </c>
      <c r="C106" s="98">
        <v>7.2005878030859671</v>
      </c>
      <c r="D106" s="99"/>
      <c r="E106" s="99"/>
      <c r="F106" s="99"/>
      <c r="G106" s="99"/>
      <c r="H106" s="162">
        <f t="shared" si="8"/>
        <v>6.1765942467234032</v>
      </c>
      <c r="I106" s="168">
        <f>I105+J106-J105</f>
        <v>5.0263333333333327</v>
      </c>
      <c r="J106" s="168">
        <v>6.6333333333333329</v>
      </c>
      <c r="K106" s="168"/>
      <c r="L106" s="168"/>
      <c r="M106" s="168"/>
      <c r="N106" s="164"/>
      <c r="O106" s="157">
        <f t="shared" si="5"/>
        <v>5.0263333333333327</v>
      </c>
      <c r="P106" s="158">
        <v>4.9008869544986737</v>
      </c>
      <c r="Q106" s="158">
        <v>5.515169138315386</v>
      </c>
      <c r="R106" s="158">
        <f t="shared" si="7"/>
        <v>0.61428218381671229</v>
      </c>
      <c r="S106" s="159"/>
      <c r="T106" s="159"/>
      <c r="U106" s="158">
        <v>3.7499895751765706</v>
      </c>
      <c r="V106" s="158">
        <f>U106-P106</f>
        <v>-1.1508973793221031</v>
      </c>
      <c r="W106" s="70"/>
      <c r="X106" s="70"/>
      <c r="Y106" s="70"/>
      <c r="Z106" s="70"/>
      <c r="AA106" s="70"/>
      <c r="AB106" s="70"/>
      <c r="AC106" s="70"/>
      <c r="AD106" s="70"/>
      <c r="AE106" s="70"/>
      <c r="AF106" s="70"/>
      <c r="AG106" s="71"/>
      <c r="AH106" s="70"/>
      <c r="AI106" s="70"/>
      <c r="AJ106" s="72"/>
      <c r="AK106" s="112"/>
      <c r="AM106" s="70"/>
      <c r="AN106" s="70"/>
      <c r="AO106" s="70"/>
      <c r="AP106" s="70"/>
      <c r="AQ106" s="70"/>
      <c r="AR106" s="71"/>
      <c r="AS106" s="165"/>
      <c r="AT106" s="165"/>
      <c r="AU106" s="71"/>
    </row>
    <row r="107" spans="1:47" x14ac:dyDescent="0.55000000000000004">
      <c r="B107" t="s">
        <v>195</v>
      </c>
      <c r="C107" s="98">
        <v>4.3385490753911737</v>
      </c>
      <c r="D107" s="99"/>
      <c r="E107" s="99"/>
      <c r="F107" s="99"/>
      <c r="G107" s="99"/>
      <c r="H107" s="162">
        <f t="shared" si="8"/>
        <v>3.3145555190286098</v>
      </c>
      <c r="I107" s="168">
        <f t="shared" ref="I107:I113" si="9">I106+J107-J106</f>
        <v>5.1596666666666664</v>
      </c>
      <c r="J107" s="168">
        <v>6.7666666666666666</v>
      </c>
      <c r="K107" s="168"/>
      <c r="L107" s="168"/>
      <c r="M107" s="168"/>
      <c r="N107" s="164"/>
      <c r="O107" s="157">
        <f t="shared" si="5"/>
        <v>5.1596666666666664</v>
      </c>
      <c r="P107" s="158">
        <v>5.3332088986600468</v>
      </c>
      <c r="Q107" s="158">
        <v>6.9637089112673465</v>
      </c>
      <c r="R107" s="158">
        <f t="shared" si="7"/>
        <v>1.6305000126072997</v>
      </c>
      <c r="S107" s="159"/>
      <c r="T107" s="159"/>
      <c r="U107" s="158">
        <v>3.9336342266834947</v>
      </c>
      <c r="V107" s="158">
        <f t="shared" ref="V107:V170" si="10">U107-P107</f>
        <v>-1.3995746719765521</v>
      </c>
      <c r="W107" s="70"/>
      <c r="X107" s="70"/>
      <c r="Y107" s="70"/>
      <c r="Z107" s="70"/>
      <c r="AA107" s="70"/>
      <c r="AB107" s="70"/>
      <c r="AC107" s="70"/>
      <c r="AD107" s="70"/>
      <c r="AE107" s="70"/>
      <c r="AF107" s="70"/>
      <c r="AG107" s="71"/>
      <c r="AH107" s="70"/>
      <c r="AI107" s="70"/>
      <c r="AJ107" s="72"/>
      <c r="AK107" s="112"/>
      <c r="AM107" s="70"/>
      <c r="AN107" s="70"/>
      <c r="AO107" s="70"/>
      <c r="AP107" s="70"/>
      <c r="AQ107" s="70"/>
      <c r="AR107" s="71"/>
      <c r="AS107" s="165"/>
      <c r="AT107" s="165"/>
      <c r="AU107" s="71"/>
    </row>
    <row r="108" spans="1:47" x14ac:dyDescent="0.55000000000000004">
      <c r="B108" t="s">
        <v>196</v>
      </c>
      <c r="C108" s="98">
        <v>2.8089887640449396</v>
      </c>
      <c r="D108" s="99"/>
      <c r="E108" s="99"/>
      <c r="F108" s="99"/>
      <c r="G108" s="99"/>
      <c r="H108" s="162">
        <f t="shared" si="8"/>
        <v>1.7849952076823754</v>
      </c>
      <c r="I108" s="168">
        <f t="shared" si="9"/>
        <v>5.0929999999999991</v>
      </c>
      <c r="J108" s="168">
        <v>6.7</v>
      </c>
      <c r="K108" s="168"/>
      <c r="L108" s="168"/>
      <c r="M108" s="168"/>
      <c r="N108" s="164"/>
      <c r="O108" s="157">
        <f t="shared" si="5"/>
        <v>5.0929999999999991</v>
      </c>
      <c r="P108" s="158">
        <v>5.2667846715896616</v>
      </c>
      <c r="Q108" s="158">
        <v>6.3194575249576133</v>
      </c>
      <c r="R108" s="158">
        <f t="shared" si="7"/>
        <v>1.0526728533679517</v>
      </c>
      <c r="S108" s="159"/>
      <c r="T108" s="159"/>
      <c r="U108" s="158">
        <v>4.3043551959655417</v>
      </c>
      <c r="V108" s="158">
        <f t="shared" si="10"/>
        <v>-0.96242947562411985</v>
      </c>
      <c r="W108" s="70"/>
      <c r="X108" s="70"/>
      <c r="Y108" s="70"/>
      <c r="Z108" s="70"/>
      <c r="AA108" s="70"/>
      <c r="AB108" s="70"/>
      <c r="AC108" s="70"/>
      <c r="AD108" s="70"/>
      <c r="AE108" s="70"/>
      <c r="AF108" s="70"/>
      <c r="AG108" s="71"/>
      <c r="AH108" s="70"/>
      <c r="AI108" s="70"/>
      <c r="AJ108" s="72"/>
      <c r="AK108" s="112"/>
      <c r="AM108" s="70"/>
      <c r="AN108" s="70"/>
      <c r="AO108" s="70"/>
      <c r="AP108" s="70"/>
      <c r="AQ108" s="70"/>
      <c r="AR108" s="71"/>
      <c r="AS108" s="165"/>
      <c r="AT108" s="165"/>
      <c r="AU108" s="71"/>
    </row>
    <row r="109" spans="1:47" x14ac:dyDescent="0.55000000000000004">
      <c r="B109" t="s">
        <v>197</v>
      </c>
      <c r="C109" s="98">
        <v>3.4410112359550604</v>
      </c>
      <c r="D109" s="99"/>
      <c r="E109" s="99"/>
      <c r="F109" s="99"/>
      <c r="G109" s="99"/>
      <c r="H109" s="162">
        <f t="shared" si="8"/>
        <v>2.4170176795924965</v>
      </c>
      <c r="I109" s="168">
        <f t="shared" si="9"/>
        <v>4.2596666666666669</v>
      </c>
      <c r="J109" s="168">
        <v>5.8666666666666671</v>
      </c>
      <c r="K109" s="168"/>
      <c r="L109" s="168"/>
      <c r="M109" s="168"/>
      <c r="N109" s="164"/>
      <c r="O109" s="157">
        <f t="shared" si="5"/>
        <v>4.2596666666666669</v>
      </c>
      <c r="P109" s="158">
        <v>5.1000000000000085</v>
      </c>
      <c r="Q109" s="158">
        <v>5.5255813953488513</v>
      </c>
      <c r="R109" s="158">
        <f t="shared" si="7"/>
        <v>0.42558139534884276</v>
      </c>
      <c r="S109" s="159"/>
      <c r="T109" s="159"/>
      <c r="U109" s="158">
        <v>4.5351815219137421</v>
      </c>
      <c r="V109" s="158">
        <f t="shared" si="10"/>
        <v>-0.5648184780862664</v>
      </c>
      <c r="W109" s="70"/>
      <c r="X109" s="70"/>
      <c r="Y109" s="70"/>
      <c r="Z109" s="70"/>
      <c r="AA109" s="70"/>
      <c r="AB109" s="70"/>
      <c r="AC109" s="70"/>
      <c r="AD109" s="70"/>
      <c r="AE109" s="70"/>
      <c r="AF109" s="70"/>
      <c r="AG109" s="71"/>
      <c r="AH109" s="70"/>
      <c r="AI109" s="70"/>
      <c r="AJ109" s="72"/>
      <c r="AK109" s="112"/>
      <c r="AM109" s="70"/>
      <c r="AN109" s="70"/>
      <c r="AO109" s="70"/>
      <c r="AP109" s="70"/>
      <c r="AQ109" s="70"/>
      <c r="AR109" s="71"/>
      <c r="AS109" s="165"/>
      <c r="AT109" s="165"/>
      <c r="AU109" s="71"/>
    </row>
    <row r="110" spans="1:47" x14ac:dyDescent="0.55000000000000004">
      <c r="A110">
        <f>A106+1</f>
        <v>1986</v>
      </c>
      <c r="B110" t="s">
        <v>194</v>
      </c>
      <c r="C110" s="98">
        <v>4.828551434569639</v>
      </c>
      <c r="D110" s="99"/>
      <c r="E110" s="99"/>
      <c r="F110" s="99"/>
      <c r="G110" s="99"/>
      <c r="H110" s="162">
        <f t="shared" si="8"/>
        <v>3.804557878207075</v>
      </c>
      <c r="I110" s="168">
        <f t="shared" si="9"/>
        <v>4.7929999999999993</v>
      </c>
      <c r="J110" s="168">
        <v>6.3999999999999995</v>
      </c>
      <c r="K110" s="168" t="s">
        <v>1050</v>
      </c>
      <c r="L110" s="168" t="s">
        <v>1050</v>
      </c>
      <c r="M110" s="168"/>
      <c r="N110" s="164"/>
      <c r="O110" s="157">
        <f t="shared" si="5"/>
        <v>4.7929999999999993</v>
      </c>
      <c r="P110" s="158">
        <v>4.4641952225336325</v>
      </c>
      <c r="Q110" s="158">
        <v>4.942127503215147</v>
      </c>
      <c r="R110" s="158">
        <f t="shared" si="7"/>
        <v>0.4779322806815145</v>
      </c>
      <c r="S110" s="159"/>
      <c r="T110" s="159"/>
      <c r="U110" s="158">
        <v>4.9401827017423301</v>
      </c>
      <c r="V110" s="158">
        <f t="shared" si="10"/>
        <v>0.47598747920869755</v>
      </c>
      <c r="W110" s="70"/>
      <c r="X110" s="70"/>
      <c r="Y110" s="70"/>
      <c r="Z110" s="70"/>
      <c r="AA110" s="70"/>
      <c r="AB110" s="70"/>
      <c r="AC110" s="70"/>
      <c r="AD110" s="70"/>
      <c r="AE110" s="70"/>
      <c r="AF110" s="70"/>
      <c r="AG110" s="71"/>
      <c r="AH110" s="70"/>
      <c r="AI110" s="70"/>
      <c r="AJ110" s="72"/>
      <c r="AK110" s="112"/>
      <c r="AM110" s="70"/>
      <c r="AN110" s="70"/>
      <c r="AO110" s="70"/>
      <c r="AP110" s="70"/>
      <c r="AQ110" s="70"/>
      <c r="AR110" s="71"/>
      <c r="AS110" s="165"/>
      <c r="AT110" s="165"/>
      <c r="AU110" s="71"/>
    </row>
    <row r="111" spans="1:47" x14ac:dyDescent="0.55000000000000004">
      <c r="B111" t="s">
        <v>195</v>
      </c>
      <c r="C111" s="98">
        <v>3.3630748112560171</v>
      </c>
      <c r="D111" s="99"/>
      <c r="E111" s="99"/>
      <c r="F111" s="99"/>
      <c r="G111" s="99"/>
      <c r="H111" s="162">
        <f t="shared" si="8"/>
        <v>2.3390812548934532</v>
      </c>
      <c r="I111" s="168">
        <f t="shared" si="9"/>
        <v>3.7929999999999984</v>
      </c>
      <c r="J111" s="168">
        <v>5.3999999999999995</v>
      </c>
      <c r="K111" s="168"/>
      <c r="L111" s="168"/>
      <c r="M111" s="168"/>
      <c r="N111" s="164"/>
      <c r="O111" s="157">
        <f t="shared" si="5"/>
        <v>3.7929999999999984</v>
      </c>
      <c r="P111" s="158">
        <v>3.4000388623373539</v>
      </c>
      <c r="Q111" s="158">
        <v>2.7711164401811885</v>
      </c>
      <c r="R111" s="158">
        <f t="shared" si="7"/>
        <v>-0.62892242215616534</v>
      </c>
      <c r="S111" s="159"/>
      <c r="T111" s="159"/>
      <c r="U111" s="158">
        <v>4.1897771029029514</v>
      </c>
      <c r="V111" s="158">
        <f t="shared" si="10"/>
        <v>0.78973824056559749</v>
      </c>
      <c r="W111" s="70"/>
      <c r="X111" s="70"/>
      <c r="Y111" s="70"/>
      <c r="Z111" s="70"/>
      <c r="AA111" s="70"/>
      <c r="AB111" s="70"/>
      <c r="AC111" s="70"/>
      <c r="AD111" s="70"/>
      <c r="AE111" s="70"/>
      <c r="AF111" s="70"/>
      <c r="AG111" s="71"/>
      <c r="AH111" s="70"/>
      <c r="AI111" s="70"/>
      <c r="AJ111" s="72"/>
      <c r="AK111" s="112"/>
      <c r="AM111" s="70"/>
      <c r="AN111" s="70"/>
      <c r="AO111" s="70"/>
      <c r="AP111" s="70"/>
      <c r="AQ111" s="70"/>
      <c r="AR111" s="71"/>
      <c r="AS111" s="165"/>
      <c r="AT111" s="165"/>
      <c r="AU111" s="71"/>
    </row>
    <row r="112" spans="1:47" x14ac:dyDescent="0.55000000000000004">
      <c r="B112" t="s">
        <v>196</v>
      </c>
      <c r="C112" s="98">
        <v>4.3715846994535568</v>
      </c>
      <c r="D112" s="99"/>
      <c r="E112" s="99"/>
      <c r="F112" s="99"/>
      <c r="G112" s="99"/>
      <c r="H112" s="162">
        <f t="shared" si="8"/>
        <v>3.3475911430909928</v>
      </c>
      <c r="I112" s="168">
        <f t="shared" si="9"/>
        <v>3.6263333333333323</v>
      </c>
      <c r="J112" s="168">
        <v>5.2333333333333334</v>
      </c>
      <c r="K112" s="168"/>
      <c r="L112" s="168"/>
      <c r="M112" s="168"/>
      <c r="N112" s="164"/>
      <c r="O112" s="157">
        <f t="shared" si="5"/>
        <v>3.6263333333333323</v>
      </c>
      <c r="P112" s="158">
        <v>3.500173508909171</v>
      </c>
      <c r="Q112" s="158">
        <v>2.6131632562671427</v>
      </c>
      <c r="R112" s="158">
        <f t="shared" si="7"/>
        <v>-0.88701025264202826</v>
      </c>
      <c r="S112" s="159"/>
      <c r="T112" s="159"/>
      <c r="U112" s="158">
        <v>3.757916433253655</v>
      </c>
      <c r="V112" s="158">
        <f t="shared" si="10"/>
        <v>0.25774292434448398</v>
      </c>
      <c r="W112" s="70"/>
      <c r="X112" s="70"/>
      <c r="Y112" s="70"/>
      <c r="Z112" s="70"/>
      <c r="AA112" s="70"/>
      <c r="AB112" s="70"/>
      <c r="AC112" s="70"/>
      <c r="AD112" s="70"/>
      <c r="AE112" s="70"/>
      <c r="AF112" s="70"/>
      <c r="AG112" s="71"/>
      <c r="AH112" s="70"/>
      <c r="AI112" s="70"/>
      <c r="AJ112" s="72"/>
      <c r="AK112" s="112"/>
      <c r="AM112" s="70"/>
      <c r="AN112" s="70"/>
      <c r="AO112" s="70"/>
      <c r="AP112" s="70"/>
      <c r="AQ112" s="70"/>
      <c r="AR112" s="71"/>
      <c r="AS112" s="165"/>
      <c r="AT112" s="165"/>
      <c r="AU112" s="71"/>
    </row>
    <row r="113" spans="1:47" x14ac:dyDescent="0.55000000000000004">
      <c r="B113" t="s">
        <v>197</v>
      </c>
      <c r="C113" s="98">
        <v>5.778382053025144</v>
      </c>
      <c r="D113" s="99"/>
      <c r="E113" s="99"/>
      <c r="F113" s="99"/>
      <c r="G113" s="99"/>
      <c r="H113" s="162">
        <f t="shared" si="8"/>
        <v>4.75438849666258</v>
      </c>
      <c r="I113" s="168">
        <f t="shared" si="9"/>
        <v>3.8263333333333316</v>
      </c>
      <c r="J113" s="168">
        <v>5.4333333333333336</v>
      </c>
      <c r="K113" s="170">
        <v>3.14346895074946</v>
      </c>
      <c r="L113" s="170">
        <v>2.26900584795322</v>
      </c>
      <c r="M113" s="171"/>
      <c r="N113" s="164"/>
      <c r="O113" s="172">
        <f>I113</f>
        <v>3.8263333333333316</v>
      </c>
      <c r="P113" s="158">
        <v>3.4332196685645329</v>
      </c>
      <c r="Q113" s="158">
        <v>3.4114950634696442</v>
      </c>
      <c r="R113" s="158">
        <f t="shared" si="7"/>
        <v>-2.1724605094888716E-2</v>
      </c>
      <c r="S113" s="159"/>
      <c r="T113" s="159"/>
      <c r="U113" s="158">
        <v>3.5526774863278092</v>
      </c>
      <c r="V113" s="158">
        <f t="shared" si="10"/>
        <v>0.11945781776327635</v>
      </c>
      <c r="W113" s="70"/>
      <c r="X113" s="70"/>
      <c r="Y113" s="70"/>
      <c r="Z113" s="70"/>
      <c r="AA113" s="70"/>
      <c r="AB113" s="70"/>
      <c r="AC113" s="70"/>
      <c r="AD113" s="70"/>
      <c r="AE113" s="70"/>
      <c r="AF113" s="70"/>
      <c r="AG113" s="71"/>
      <c r="AH113" s="70"/>
      <c r="AI113" s="70"/>
      <c r="AJ113" s="72"/>
      <c r="AK113" s="112"/>
      <c r="AM113" s="70"/>
      <c r="AN113" s="70"/>
      <c r="AO113" s="70"/>
      <c r="AP113" s="70"/>
      <c r="AQ113" s="70"/>
      <c r="AR113" s="71"/>
      <c r="AS113" s="165"/>
      <c r="AT113" s="165"/>
      <c r="AU113" s="71"/>
    </row>
    <row r="114" spans="1:47" x14ac:dyDescent="0.55000000000000004">
      <c r="A114">
        <f>A110+1</f>
        <v>1987</v>
      </c>
      <c r="B114" t="s">
        <v>194</v>
      </c>
      <c r="C114" s="98">
        <v>4.9966688874083953</v>
      </c>
      <c r="D114" s="99"/>
      <c r="E114" s="99"/>
      <c r="F114" s="99"/>
      <c r="G114" s="99"/>
      <c r="H114" s="162">
        <f t="shared" si="8"/>
        <v>3.9726753310458314</v>
      </c>
      <c r="I114" s="168">
        <f>I113+J114-J113</f>
        <v>4.1263333333333314</v>
      </c>
      <c r="J114" s="168">
        <v>5.7333333333333334</v>
      </c>
      <c r="K114" s="171">
        <v>4.8014260249554397</v>
      </c>
      <c r="L114" s="171">
        <v>3.71348314606742</v>
      </c>
      <c r="M114" s="171">
        <f t="shared" ref="M114:M151" si="11">AVERAGE(I114,L114)</f>
        <v>3.9199082397003755</v>
      </c>
      <c r="N114" s="164"/>
      <c r="O114" s="157">
        <f t="shared" ref="O114:O151" si="12">O115+M114-M115</f>
        <v>3.7740604811810887</v>
      </c>
      <c r="P114" s="158">
        <v>3.666743848622005</v>
      </c>
      <c r="Q114" s="158">
        <v>3.9478291316526395</v>
      </c>
      <c r="R114" s="158">
        <f t="shared" si="7"/>
        <v>0.28108528303063451</v>
      </c>
      <c r="S114" s="159"/>
      <c r="T114" s="159"/>
      <c r="U114" s="158">
        <v>4.3810879568430465</v>
      </c>
      <c r="V114" s="158">
        <f t="shared" si="10"/>
        <v>0.71434410822104155</v>
      </c>
      <c r="W114" s="70"/>
      <c r="X114" s="70"/>
      <c r="Y114" s="70"/>
      <c r="Z114" s="70"/>
      <c r="AA114" s="70"/>
      <c r="AB114" s="70"/>
      <c r="AC114" s="70"/>
      <c r="AD114" s="70"/>
      <c r="AE114" s="70"/>
      <c r="AF114" s="70"/>
      <c r="AG114" s="71"/>
      <c r="AH114" s="70"/>
      <c r="AI114" s="70"/>
      <c r="AJ114" s="72"/>
      <c r="AK114" s="112"/>
      <c r="AM114" s="70"/>
      <c r="AN114" s="70"/>
      <c r="AO114" s="70"/>
      <c r="AP114" s="70"/>
      <c r="AQ114" s="70"/>
      <c r="AR114" s="71"/>
      <c r="AS114" s="165"/>
      <c r="AT114" s="165"/>
      <c r="AU114" s="71"/>
    </row>
    <row r="115" spans="1:47" x14ac:dyDescent="0.55000000000000004">
      <c r="B115" t="s">
        <v>195</v>
      </c>
      <c r="C115" s="98">
        <v>4.4459190444592123</v>
      </c>
      <c r="D115" s="99"/>
      <c r="E115" s="99"/>
      <c r="F115" s="99"/>
      <c r="G115" s="99"/>
      <c r="H115" s="162">
        <f t="shared" si="8"/>
        <v>3.4219254880966483</v>
      </c>
      <c r="I115" s="168">
        <f>I114+J115-J114</f>
        <v>3.5596666666666659</v>
      </c>
      <c r="J115" s="168">
        <v>5.166666666666667</v>
      </c>
      <c r="K115" s="171">
        <v>5.1364031277150302</v>
      </c>
      <c r="L115" s="171">
        <v>4.064453125</v>
      </c>
      <c r="M115" s="171">
        <f t="shared" si="11"/>
        <v>3.8120598958333329</v>
      </c>
      <c r="N115" s="164"/>
      <c r="O115" s="157">
        <f t="shared" si="12"/>
        <v>3.6662121373140462</v>
      </c>
      <c r="P115" s="158">
        <v>3.2664598166451384</v>
      </c>
      <c r="Q115" s="158">
        <v>4.1915132659234331</v>
      </c>
      <c r="R115" s="158">
        <f t="shared" si="7"/>
        <v>0.92505344927829469</v>
      </c>
      <c r="S115" s="159"/>
      <c r="T115" s="159"/>
      <c r="U115" s="158">
        <v>4.4487319404629915</v>
      </c>
      <c r="V115" s="158">
        <f t="shared" si="10"/>
        <v>1.1822721238178531</v>
      </c>
      <c r="W115" s="70"/>
      <c r="X115" s="70"/>
      <c r="Y115" s="70"/>
      <c r="Z115" s="70"/>
      <c r="AA115" s="70"/>
      <c r="AB115" s="70"/>
      <c r="AC115" s="70"/>
      <c r="AD115" s="70"/>
      <c r="AE115" s="70"/>
      <c r="AF115" s="70"/>
      <c r="AG115" s="71"/>
      <c r="AH115" s="70"/>
      <c r="AI115" s="70"/>
      <c r="AJ115" s="72"/>
      <c r="AK115" s="112"/>
      <c r="AM115" s="70"/>
      <c r="AN115" s="70"/>
      <c r="AO115" s="70"/>
      <c r="AP115" s="70"/>
      <c r="AQ115" s="70"/>
      <c r="AR115" s="71"/>
      <c r="AS115" s="165"/>
      <c r="AT115" s="165"/>
      <c r="AU115" s="71"/>
    </row>
    <row r="116" spans="1:47" x14ac:dyDescent="0.55000000000000004">
      <c r="B116" t="s">
        <v>196</v>
      </c>
      <c r="C116" s="114">
        <v>5.3713527851458887</v>
      </c>
      <c r="D116" s="173"/>
      <c r="E116" s="99"/>
      <c r="F116" s="99"/>
      <c r="G116" s="99"/>
      <c r="H116" s="178">
        <f t="shared" si="8"/>
        <v>4.3473592287833247</v>
      </c>
      <c r="I116" s="168">
        <f t="shared" ref="I116:I152" si="13">I115+J116-J115</f>
        <v>4.0263333333333309</v>
      </c>
      <c r="J116" s="168">
        <v>5.6333333333333329</v>
      </c>
      <c r="K116" s="171">
        <v>5.20953101361573</v>
      </c>
      <c r="L116" s="171">
        <v>5.4959016393442601</v>
      </c>
      <c r="M116" s="171">
        <f t="shared" si="11"/>
        <v>4.7611174863387955</v>
      </c>
      <c r="N116" s="164"/>
      <c r="O116" s="157">
        <f t="shared" si="12"/>
        <v>4.6152697278195092</v>
      </c>
      <c r="P116" s="158">
        <v>2.9662952095060575</v>
      </c>
      <c r="Q116" s="158">
        <v>4.3162983425414581</v>
      </c>
      <c r="R116" s="158">
        <f t="shared" si="7"/>
        <v>1.3500031330354005</v>
      </c>
      <c r="S116" s="159"/>
      <c r="T116" s="159"/>
      <c r="U116" s="158">
        <v>4.2986490013096272</v>
      </c>
      <c r="V116" s="158">
        <f t="shared" si="10"/>
        <v>1.3323537918035697</v>
      </c>
      <c r="W116" s="70"/>
      <c r="X116" s="70"/>
      <c r="Y116" s="70"/>
      <c r="Z116" s="70"/>
      <c r="AA116" s="70"/>
      <c r="AB116" s="70"/>
      <c r="AC116" s="70"/>
      <c r="AD116" s="70"/>
      <c r="AE116" s="70"/>
      <c r="AF116" s="70"/>
      <c r="AG116" s="71"/>
      <c r="AH116" s="70"/>
      <c r="AI116" s="70"/>
      <c r="AJ116" s="72"/>
      <c r="AK116" s="112"/>
      <c r="AM116" s="70"/>
      <c r="AN116" s="70"/>
      <c r="AO116" s="70"/>
      <c r="AP116" s="70"/>
      <c r="AQ116" s="70"/>
      <c r="AR116" s="71"/>
      <c r="AS116" s="165"/>
      <c r="AT116" s="165"/>
      <c r="AU116" s="71"/>
    </row>
    <row r="117" spans="1:47" x14ac:dyDescent="0.55000000000000004">
      <c r="B117" t="s">
        <v>197</v>
      </c>
      <c r="C117" s="98">
        <v>4.8575129533678751</v>
      </c>
      <c r="D117" s="99"/>
      <c r="E117" s="99"/>
      <c r="F117" s="99"/>
      <c r="G117" s="99"/>
      <c r="H117" s="162">
        <f t="shared" ref="H117:H136" si="14">C117-AVERAGE($R$117:$R$136)</f>
        <v>4.0512148586359684</v>
      </c>
      <c r="I117" s="168">
        <f t="shared" si="13"/>
        <v>4.059666666666665</v>
      </c>
      <c r="J117" s="168">
        <v>5.666666666666667</v>
      </c>
      <c r="K117" s="171">
        <v>4.8603408859336499</v>
      </c>
      <c r="L117" s="171">
        <v>4.6046923927058403</v>
      </c>
      <c r="M117" s="171">
        <f t="shared" si="11"/>
        <v>4.3321795296862522</v>
      </c>
      <c r="N117" s="164"/>
      <c r="O117" s="157">
        <f t="shared" si="12"/>
        <v>4.1863317711669659</v>
      </c>
      <c r="P117" s="158">
        <v>3.2000907447752667</v>
      </c>
      <c r="Q117" s="158">
        <v>4.1087716307220319</v>
      </c>
      <c r="R117" s="158">
        <f t="shared" si="7"/>
        <v>0.90868088594676522</v>
      </c>
      <c r="S117" s="174"/>
      <c r="T117" s="174"/>
      <c r="U117" s="158">
        <v>4.2263854810139634</v>
      </c>
      <c r="V117" s="158">
        <f t="shared" si="10"/>
        <v>1.0262947362386967</v>
      </c>
      <c r="W117" s="70"/>
      <c r="X117" s="70"/>
      <c r="Y117" s="70"/>
      <c r="Z117" s="70"/>
      <c r="AA117" s="70"/>
      <c r="AB117" s="70"/>
      <c r="AC117" s="70"/>
      <c r="AD117" s="70"/>
      <c r="AE117" s="70"/>
      <c r="AF117" s="70"/>
      <c r="AG117" s="71"/>
      <c r="AH117" s="70"/>
      <c r="AI117" s="70"/>
      <c r="AJ117" s="72"/>
      <c r="AK117" s="112"/>
      <c r="AM117" s="70"/>
      <c r="AN117" s="70"/>
      <c r="AO117" s="70"/>
      <c r="AP117" s="70"/>
      <c r="AQ117" s="70"/>
      <c r="AR117" s="71"/>
      <c r="AS117" s="165"/>
      <c r="AT117" s="165"/>
      <c r="AU117" s="71"/>
    </row>
    <row r="118" spans="1:47" x14ac:dyDescent="0.55000000000000004">
      <c r="A118">
        <f>A114+1</f>
        <v>1988</v>
      </c>
      <c r="B118" t="s">
        <v>194</v>
      </c>
      <c r="C118" s="98">
        <v>4.6975546975546862</v>
      </c>
      <c r="D118" s="99"/>
      <c r="E118" s="99"/>
      <c r="F118" s="99"/>
      <c r="G118" s="99"/>
      <c r="H118" s="162">
        <f t="shared" si="14"/>
        <v>3.8912566028227795</v>
      </c>
      <c r="I118" s="168">
        <f t="shared" si="13"/>
        <v>3.7596666666666652</v>
      </c>
      <c r="J118" s="168">
        <v>5.3666666666666671</v>
      </c>
      <c r="K118" s="171">
        <v>4.51115075825156</v>
      </c>
      <c r="L118" s="171">
        <v>3.71348314606742</v>
      </c>
      <c r="M118" s="171">
        <f t="shared" si="11"/>
        <v>3.7365749063670428</v>
      </c>
      <c r="N118" s="164"/>
      <c r="O118" s="157">
        <f t="shared" si="12"/>
        <v>3.5907271478477565</v>
      </c>
      <c r="P118" s="158">
        <v>2.93342338861315</v>
      </c>
      <c r="Q118" s="158">
        <v>3.3515789473684237</v>
      </c>
      <c r="R118" s="158">
        <f t="shared" si="7"/>
        <v>0.41815555875527366</v>
      </c>
      <c r="S118" s="175">
        <v>3.6877076411960275</v>
      </c>
      <c r="T118" s="175">
        <f>S118-P118</f>
        <v>0.75428425258287746</v>
      </c>
      <c r="U118" s="158">
        <v>4.6981688108951403</v>
      </c>
      <c r="V118" s="158">
        <f t="shared" si="10"/>
        <v>1.7647454222819903</v>
      </c>
      <c r="W118" s="70"/>
      <c r="X118" s="70"/>
      <c r="Y118" s="70"/>
      <c r="Z118" s="70"/>
      <c r="AA118" s="70"/>
      <c r="AB118" s="70"/>
      <c r="AC118" s="70"/>
      <c r="AD118" s="70"/>
      <c r="AE118" s="70"/>
      <c r="AF118" s="70"/>
      <c r="AG118" s="71"/>
      <c r="AH118" s="70"/>
      <c r="AI118" s="70"/>
      <c r="AJ118" s="72"/>
      <c r="AK118" s="112"/>
      <c r="AM118" s="70"/>
      <c r="AN118" s="70"/>
      <c r="AO118" s="70"/>
      <c r="AP118" s="70"/>
      <c r="AQ118" s="70"/>
      <c r="AR118" s="71"/>
      <c r="AS118" s="165"/>
      <c r="AT118" s="165"/>
      <c r="AU118" s="71"/>
    </row>
    <row r="119" spans="1:47" x14ac:dyDescent="0.55000000000000004">
      <c r="B119" t="s">
        <v>195</v>
      </c>
      <c r="C119" s="98">
        <v>5.4846938775510159</v>
      </c>
      <c r="D119" s="99"/>
      <c r="E119" s="99"/>
      <c r="F119" s="99"/>
      <c r="G119" s="99"/>
      <c r="H119" s="162">
        <f t="shared" si="14"/>
        <v>4.6783957828191092</v>
      </c>
      <c r="I119" s="168">
        <f t="shared" si="13"/>
        <v>3.7929999999999993</v>
      </c>
      <c r="J119" s="168">
        <v>5.4000000000000012</v>
      </c>
      <c r="K119" s="171">
        <v>4.8445121951219496</v>
      </c>
      <c r="L119" s="171">
        <v>4.064453125</v>
      </c>
      <c r="M119" s="171">
        <f t="shared" si="11"/>
        <v>3.9287265624999996</v>
      </c>
      <c r="N119" s="164"/>
      <c r="O119" s="157">
        <f t="shared" si="12"/>
        <v>3.7828788039807133</v>
      </c>
      <c r="P119" s="158">
        <v>3.6002906568887454</v>
      </c>
      <c r="Q119" s="158">
        <v>4.2551426675514534</v>
      </c>
      <c r="R119" s="158">
        <f t="shared" si="7"/>
        <v>0.65485201066270804</v>
      </c>
      <c r="S119" s="175">
        <v>4.44880601897286</v>
      </c>
      <c r="T119" s="175">
        <f t="shared" ref="T119:T182" si="15">S119-P119</f>
        <v>0.8485153620841146</v>
      </c>
      <c r="U119" s="158">
        <v>5.1444757230205056</v>
      </c>
      <c r="V119" s="158">
        <f t="shared" si="10"/>
        <v>1.5441850661317602</v>
      </c>
      <c r="W119" s="70"/>
      <c r="X119" s="70"/>
      <c r="Y119" s="70"/>
      <c r="Z119" s="70"/>
      <c r="AA119" s="70"/>
      <c r="AB119" s="70"/>
      <c r="AC119" s="70"/>
      <c r="AD119" s="70"/>
      <c r="AE119" s="70"/>
      <c r="AF119" s="70"/>
      <c r="AG119" s="71"/>
      <c r="AH119" s="70"/>
      <c r="AI119" s="70"/>
      <c r="AJ119" s="72"/>
      <c r="AK119" s="112"/>
      <c r="AM119" s="70"/>
      <c r="AN119" s="70"/>
      <c r="AO119" s="70"/>
      <c r="AP119" s="70"/>
      <c r="AQ119" s="70"/>
      <c r="AR119" s="71"/>
      <c r="AS119" s="165"/>
      <c r="AT119" s="165"/>
      <c r="AU119" s="71"/>
    </row>
    <row r="120" spans="1:47" x14ac:dyDescent="0.55000000000000004">
      <c r="B120" t="s">
        <v>196</v>
      </c>
      <c r="C120" s="98">
        <v>5.7392389270118453</v>
      </c>
      <c r="D120" s="99"/>
      <c r="E120" s="99"/>
      <c r="F120" s="99"/>
      <c r="G120" s="99"/>
      <c r="H120" s="162">
        <f t="shared" si="14"/>
        <v>4.9329408322799386</v>
      </c>
      <c r="I120" s="168">
        <f t="shared" si="13"/>
        <v>4.2930000000000001</v>
      </c>
      <c r="J120" s="168">
        <v>5.9000000000000012</v>
      </c>
      <c r="K120" s="171">
        <v>6.2183908045976999</v>
      </c>
      <c r="L120" s="171">
        <v>5.4959016393442601</v>
      </c>
      <c r="M120" s="171">
        <f t="shared" si="11"/>
        <v>4.8944508196721301</v>
      </c>
      <c r="N120" s="164"/>
      <c r="O120" s="157">
        <f t="shared" si="12"/>
        <v>4.7486030611528438</v>
      </c>
      <c r="P120" s="158">
        <v>4.4002814992350494</v>
      </c>
      <c r="Q120" s="158">
        <v>5.4452168156239509</v>
      </c>
      <c r="R120" s="158">
        <f t="shared" si="7"/>
        <v>1.0449353163889015</v>
      </c>
      <c r="S120" s="175">
        <v>5.0554468362687572</v>
      </c>
      <c r="T120" s="175">
        <f t="shared" si="15"/>
        <v>0.65516533703370783</v>
      </c>
      <c r="U120" s="158">
        <v>5.1499897399106231</v>
      </c>
      <c r="V120" s="158">
        <f t="shared" si="10"/>
        <v>0.74970824067557373</v>
      </c>
      <c r="W120" s="70"/>
      <c r="X120" s="70"/>
      <c r="Y120" s="70"/>
      <c r="Z120" s="70"/>
      <c r="AA120" s="70"/>
      <c r="AB120" s="70"/>
      <c r="AC120" s="70"/>
      <c r="AD120" s="70"/>
      <c r="AE120" s="70"/>
      <c r="AF120" s="70"/>
      <c r="AG120" s="71"/>
      <c r="AH120" s="70"/>
      <c r="AI120" s="70"/>
      <c r="AJ120" s="72"/>
      <c r="AK120" s="112"/>
      <c r="AM120" s="70"/>
      <c r="AN120" s="70"/>
      <c r="AO120" s="70"/>
      <c r="AP120" s="70"/>
      <c r="AQ120" s="70"/>
      <c r="AR120" s="71"/>
      <c r="AS120" s="165"/>
      <c r="AT120" s="165"/>
      <c r="AU120" s="71"/>
    </row>
    <row r="121" spans="1:47" x14ac:dyDescent="0.55000000000000004">
      <c r="B121" t="s">
        <v>197</v>
      </c>
      <c r="C121" s="98">
        <v>5.3494391716997312</v>
      </c>
      <c r="D121" s="99"/>
      <c r="E121" s="99"/>
      <c r="F121" s="99"/>
      <c r="G121" s="99"/>
      <c r="H121" s="162">
        <f t="shared" si="14"/>
        <v>4.5431410769678244</v>
      </c>
      <c r="I121" s="168">
        <f t="shared" si="13"/>
        <v>4.7596666666666652</v>
      </c>
      <c r="J121" s="168">
        <v>6.3666666666666671</v>
      </c>
      <c r="K121" s="171">
        <v>7.1451831750339201</v>
      </c>
      <c r="L121" s="171">
        <v>6.5481927710843397</v>
      </c>
      <c r="M121" s="171">
        <f t="shared" si="11"/>
        <v>5.6539297188755029</v>
      </c>
      <c r="N121" s="164"/>
      <c r="O121" s="157">
        <f t="shared" si="12"/>
        <v>5.5080819603562166</v>
      </c>
      <c r="P121" s="158">
        <v>4.6666205562787013</v>
      </c>
      <c r="Q121" s="158">
        <v>6.5340211250307192</v>
      </c>
      <c r="R121" s="158">
        <f t="shared" si="7"/>
        <v>1.8674005687520179</v>
      </c>
      <c r="S121" s="175">
        <v>5.1290322580645125</v>
      </c>
      <c r="T121" s="175">
        <f t="shared" si="15"/>
        <v>0.46241170178581115</v>
      </c>
      <c r="U121" s="158">
        <v>5.0738053620104893</v>
      </c>
      <c r="V121" s="158">
        <f t="shared" si="10"/>
        <v>0.40718480573178795</v>
      </c>
      <c r="W121" s="70"/>
      <c r="X121" s="70"/>
      <c r="Y121" s="70"/>
      <c r="Z121" s="70"/>
      <c r="AA121" s="70"/>
      <c r="AB121" s="70"/>
      <c r="AC121" s="70"/>
      <c r="AD121" s="70"/>
      <c r="AE121" s="70"/>
      <c r="AF121" s="70"/>
      <c r="AG121" s="71"/>
      <c r="AH121" s="70"/>
      <c r="AI121" s="70"/>
      <c r="AJ121" s="72"/>
      <c r="AK121" s="112"/>
      <c r="AM121" s="70"/>
      <c r="AN121" s="70"/>
      <c r="AO121" s="70"/>
      <c r="AP121" s="70"/>
      <c r="AQ121" s="70"/>
      <c r="AR121" s="71"/>
      <c r="AS121" s="165"/>
      <c r="AT121" s="165"/>
      <c r="AU121" s="71"/>
    </row>
    <row r="122" spans="1:47" x14ac:dyDescent="0.55000000000000004">
      <c r="A122">
        <f>A118+1</f>
        <v>1989</v>
      </c>
      <c r="B122" t="s">
        <v>194</v>
      </c>
      <c r="C122" s="98">
        <v>5.6827820186598714</v>
      </c>
      <c r="D122" s="99"/>
      <c r="E122" s="99"/>
      <c r="F122" s="99"/>
      <c r="G122" s="99"/>
      <c r="H122" s="162">
        <f t="shared" si="14"/>
        <v>4.8764839239279647</v>
      </c>
      <c r="I122" s="168">
        <f t="shared" si="13"/>
        <v>5.2596666666666643</v>
      </c>
      <c r="J122" s="168">
        <v>6.8666666666666671</v>
      </c>
      <c r="K122" s="171">
        <v>6.8896210873146604</v>
      </c>
      <c r="L122" s="171">
        <v>6.5241935483870996</v>
      </c>
      <c r="M122" s="171">
        <f t="shared" si="11"/>
        <v>5.891930107526882</v>
      </c>
      <c r="N122" s="164"/>
      <c r="O122" s="157">
        <f t="shared" si="12"/>
        <v>5.7460823490075956</v>
      </c>
      <c r="P122" s="158">
        <v>4.9559599898395419</v>
      </c>
      <c r="Q122" s="158">
        <v>7.7161248268557188</v>
      </c>
      <c r="R122" s="158">
        <f t="shared" si="7"/>
        <v>2.7601648370161769</v>
      </c>
      <c r="S122" s="175">
        <v>5.6392181992951009</v>
      </c>
      <c r="T122" s="175">
        <f t="shared" si="15"/>
        <v>0.68325820945555904</v>
      </c>
      <c r="U122" s="158">
        <v>4.8053664770082634</v>
      </c>
      <c r="V122" s="158">
        <f t="shared" si="10"/>
        <v>-0.15059351283127853</v>
      </c>
      <c r="W122" s="70"/>
      <c r="X122" s="70"/>
      <c r="Y122" s="70"/>
      <c r="Z122" s="70"/>
      <c r="AA122" s="70"/>
      <c r="AB122" s="70"/>
      <c r="AC122" s="70"/>
      <c r="AD122" s="70"/>
      <c r="AE122" s="70"/>
      <c r="AF122" s="70"/>
      <c r="AG122" s="71"/>
      <c r="AH122" s="70"/>
      <c r="AI122" s="70"/>
      <c r="AJ122" s="72"/>
      <c r="AK122" s="112"/>
      <c r="AM122" s="70"/>
      <c r="AN122" s="70"/>
      <c r="AO122" s="70"/>
      <c r="AP122" s="70"/>
      <c r="AQ122" s="70"/>
      <c r="AR122" s="71"/>
      <c r="AS122" s="165"/>
      <c r="AT122" s="165"/>
      <c r="AU122" s="71"/>
    </row>
    <row r="123" spans="1:47" x14ac:dyDescent="0.55000000000000004">
      <c r="B123" t="s">
        <v>195</v>
      </c>
      <c r="C123" s="98">
        <v>7.9166666666666661</v>
      </c>
      <c r="D123" s="99"/>
      <c r="E123" s="99"/>
      <c r="F123" s="99"/>
      <c r="G123" s="99"/>
      <c r="H123" s="162">
        <f t="shared" si="14"/>
        <v>7.1103685719347594</v>
      </c>
      <c r="I123" s="168">
        <f t="shared" si="13"/>
        <v>5.7929999999999957</v>
      </c>
      <c r="J123" s="168">
        <v>7.3999999999999995</v>
      </c>
      <c r="K123" s="171">
        <v>8.5829787234042492</v>
      </c>
      <c r="L123" s="171">
        <v>8.2098214285714306</v>
      </c>
      <c r="M123" s="171">
        <f t="shared" si="11"/>
        <v>7.0014107142857132</v>
      </c>
      <c r="N123" s="164"/>
      <c r="O123" s="157">
        <f t="shared" si="12"/>
        <v>6.8555629557664277</v>
      </c>
      <c r="P123" s="158">
        <v>5.2774018944519554</v>
      </c>
      <c r="Q123" s="158">
        <v>8.1947648977643155</v>
      </c>
      <c r="R123" s="158">
        <f t="shared" si="7"/>
        <v>2.9173630033123601</v>
      </c>
      <c r="S123" s="175">
        <v>5.9505167554024325</v>
      </c>
      <c r="T123" s="175">
        <f t="shared" si="15"/>
        <v>0.67311486095047712</v>
      </c>
      <c r="U123" s="158">
        <v>4.9501035534432845</v>
      </c>
      <c r="V123" s="158">
        <f t="shared" si="10"/>
        <v>-0.32729834100867095</v>
      </c>
      <c r="W123" s="70"/>
      <c r="X123" s="70"/>
      <c r="Y123" s="70"/>
      <c r="Z123" s="70"/>
      <c r="AA123" s="70"/>
      <c r="AB123" s="70"/>
      <c r="AC123" s="70"/>
      <c r="AD123" s="70"/>
      <c r="AE123" s="70"/>
      <c r="AF123" s="70"/>
      <c r="AG123" s="71"/>
      <c r="AH123" s="70"/>
      <c r="AI123" s="70"/>
      <c r="AJ123" s="72"/>
      <c r="AK123" s="112"/>
      <c r="AM123" s="70"/>
      <c r="AN123" s="70"/>
      <c r="AO123" s="70"/>
      <c r="AP123" s="70"/>
      <c r="AQ123" s="70"/>
      <c r="AR123" s="71"/>
      <c r="AS123" s="165"/>
      <c r="AT123" s="165"/>
      <c r="AU123" s="71"/>
    </row>
    <row r="124" spans="1:47" x14ac:dyDescent="0.55000000000000004">
      <c r="B124" t="s">
        <v>196</v>
      </c>
      <c r="C124" s="98">
        <v>6.6014669926650438</v>
      </c>
      <c r="D124" s="99"/>
      <c r="E124" s="99"/>
      <c r="F124" s="99"/>
      <c r="G124" s="99"/>
      <c r="H124" s="162">
        <f t="shared" si="14"/>
        <v>5.7951688979331371</v>
      </c>
      <c r="I124" s="168">
        <f t="shared" si="13"/>
        <v>5.9263333333333312</v>
      </c>
      <c r="J124" s="168">
        <v>7.5333333333333341</v>
      </c>
      <c r="K124" s="171">
        <v>7.9916230366492096</v>
      </c>
      <c r="L124" s="171">
        <v>7.5610328638497704</v>
      </c>
      <c r="M124" s="171">
        <f t="shared" si="11"/>
        <v>6.7436830985915508</v>
      </c>
      <c r="N124" s="164"/>
      <c r="O124" s="157">
        <f t="shared" si="12"/>
        <v>6.5978353400722654</v>
      </c>
      <c r="P124" s="158">
        <v>5.1168164999131989</v>
      </c>
      <c r="Q124" s="158">
        <v>7.7067964212839684</v>
      </c>
      <c r="R124" s="158">
        <f t="shared" si="7"/>
        <v>2.5899799213707695</v>
      </c>
      <c r="S124" s="175">
        <v>5.7746041601987059</v>
      </c>
      <c r="T124" s="175">
        <f t="shared" si="15"/>
        <v>0.65778766028550706</v>
      </c>
      <c r="U124" s="158">
        <v>5.7069480002867436</v>
      </c>
      <c r="V124" s="158">
        <f t="shared" si="10"/>
        <v>0.59013150037354478</v>
      </c>
      <c r="W124" s="70"/>
      <c r="X124" s="70"/>
      <c r="Y124" s="70"/>
      <c r="Z124" s="70"/>
      <c r="AA124" s="70"/>
      <c r="AB124" s="70"/>
      <c r="AC124" s="70"/>
      <c r="AD124" s="70"/>
      <c r="AE124" s="70"/>
      <c r="AF124" s="70"/>
      <c r="AG124" s="71"/>
      <c r="AH124" s="70"/>
      <c r="AI124" s="70"/>
      <c r="AJ124" s="72"/>
      <c r="AK124" s="112"/>
      <c r="AM124" s="70"/>
      <c r="AN124" s="70"/>
      <c r="AO124" s="70"/>
      <c r="AP124" s="70"/>
      <c r="AQ124" s="70"/>
      <c r="AR124" s="71"/>
      <c r="AS124" s="165"/>
      <c r="AT124" s="165"/>
      <c r="AU124" s="71"/>
    </row>
    <row r="125" spans="1:47" x14ac:dyDescent="0.55000000000000004">
      <c r="B125" t="s">
        <v>197</v>
      </c>
      <c r="C125" s="98">
        <v>5.2208835341365463</v>
      </c>
      <c r="D125" s="99"/>
      <c r="E125" s="99"/>
      <c r="F125" s="99"/>
      <c r="G125" s="99"/>
      <c r="H125" s="162">
        <f t="shared" si="14"/>
        <v>4.4145854394046395</v>
      </c>
      <c r="I125" s="168">
        <f t="shared" si="13"/>
        <v>5.6263333333333305</v>
      </c>
      <c r="J125" s="168">
        <v>7.2333333333333334</v>
      </c>
      <c r="K125" s="171">
        <v>7.7931623931623903</v>
      </c>
      <c r="L125" s="171">
        <v>7.3516260162601599</v>
      </c>
      <c r="M125" s="171">
        <f t="shared" si="11"/>
        <v>6.4889796747967452</v>
      </c>
      <c r="N125" s="164"/>
      <c r="O125" s="157">
        <f t="shared" si="12"/>
        <v>6.3431319162774606</v>
      </c>
      <c r="P125" s="158">
        <v>5.5040299955772412</v>
      </c>
      <c r="Q125" s="158">
        <v>7.5782030589501232</v>
      </c>
      <c r="R125" s="158">
        <f t="shared" si="7"/>
        <v>2.0741730633728821</v>
      </c>
      <c r="S125" s="175">
        <v>6.0754832770788738</v>
      </c>
      <c r="T125" s="175">
        <f t="shared" si="15"/>
        <v>0.57145328150163266</v>
      </c>
      <c r="U125" s="158">
        <v>6.4380422293388193</v>
      </c>
      <c r="V125" s="158">
        <f t="shared" si="10"/>
        <v>0.93401223376157816</v>
      </c>
      <c r="W125" s="70"/>
      <c r="X125" s="70"/>
      <c r="Y125" s="70"/>
      <c r="Z125" s="70"/>
      <c r="AA125" s="70"/>
      <c r="AB125" s="70"/>
      <c r="AC125" s="70"/>
      <c r="AD125" s="70"/>
      <c r="AE125" s="70"/>
      <c r="AF125" s="70"/>
      <c r="AG125" s="71"/>
      <c r="AH125" s="70"/>
      <c r="AI125" s="70"/>
      <c r="AJ125" s="72"/>
      <c r="AK125" s="112"/>
      <c r="AM125" s="70"/>
      <c r="AN125" s="70"/>
      <c r="AO125" s="70"/>
      <c r="AP125" s="70"/>
      <c r="AQ125" s="70"/>
      <c r="AR125" s="71"/>
      <c r="AS125" s="165"/>
      <c r="AT125" s="165"/>
      <c r="AU125" s="71"/>
    </row>
    <row r="126" spans="1:47" x14ac:dyDescent="0.55000000000000004">
      <c r="A126">
        <f>A122+1</f>
        <v>1990</v>
      </c>
      <c r="B126" t="s">
        <v>194</v>
      </c>
      <c r="C126" s="98">
        <v>5.9795436664044015</v>
      </c>
      <c r="D126" s="176"/>
      <c r="E126" s="99"/>
      <c r="F126" s="99"/>
      <c r="G126" s="99"/>
      <c r="H126" s="162">
        <f t="shared" si="14"/>
        <v>5.1732455716724948</v>
      </c>
      <c r="I126" s="168">
        <f t="shared" si="13"/>
        <v>6.359666666666663</v>
      </c>
      <c r="J126" s="168">
        <v>7.9666666666666659</v>
      </c>
      <c r="K126" s="171">
        <v>8.6287650602409602</v>
      </c>
      <c r="L126" s="171">
        <v>8.1689655172413804</v>
      </c>
      <c r="M126" s="171">
        <f t="shared" si="11"/>
        <v>7.2643160919540222</v>
      </c>
      <c r="N126" s="177"/>
      <c r="O126" s="157">
        <f t="shared" si="12"/>
        <v>7.1184683334347376</v>
      </c>
      <c r="P126" s="158">
        <v>5.8384898156748335</v>
      </c>
      <c r="Q126" s="158">
        <v>7.7534039334341713</v>
      </c>
      <c r="R126" s="158">
        <f t="shared" si="7"/>
        <v>1.9149141177593378</v>
      </c>
      <c r="S126" s="175">
        <v>6.1874431301182682</v>
      </c>
      <c r="T126" s="175">
        <f t="shared" si="15"/>
        <v>0.34895331444343469</v>
      </c>
      <c r="U126" s="158">
        <v>6.9846562305292821</v>
      </c>
      <c r="V126" s="158">
        <f t="shared" si="10"/>
        <v>1.1461664148544486</v>
      </c>
      <c r="W126" s="70"/>
      <c r="X126" s="70"/>
      <c r="Y126" s="70"/>
      <c r="Z126" s="70"/>
      <c r="AA126" s="70"/>
      <c r="AB126" s="70"/>
      <c r="AC126" s="70"/>
      <c r="AD126" s="70"/>
      <c r="AE126" s="70"/>
      <c r="AF126" s="70"/>
      <c r="AG126" s="71"/>
      <c r="AH126" s="70"/>
      <c r="AI126" s="70"/>
      <c r="AJ126" s="72"/>
      <c r="AK126" s="112"/>
      <c r="AM126" s="70"/>
      <c r="AN126" s="70"/>
      <c r="AO126" s="70"/>
      <c r="AP126" s="70"/>
      <c r="AQ126" s="70"/>
      <c r="AR126" s="71"/>
      <c r="AS126" s="165"/>
      <c r="AT126" s="165"/>
      <c r="AU126" s="71"/>
    </row>
    <row r="127" spans="1:47" x14ac:dyDescent="0.55000000000000004">
      <c r="B127" t="s">
        <v>195</v>
      </c>
      <c r="C127" s="98">
        <v>5.9353869271224688</v>
      </c>
      <c r="D127" s="99"/>
      <c r="E127" s="99"/>
      <c r="F127" s="99"/>
      <c r="G127" s="99"/>
      <c r="H127" s="162">
        <f t="shared" si="14"/>
        <v>5.1290888323905621</v>
      </c>
      <c r="I127" s="168">
        <f t="shared" si="13"/>
        <v>6.692999999999997</v>
      </c>
      <c r="J127" s="168">
        <v>8.3000000000000007</v>
      </c>
      <c r="K127" s="171">
        <v>9.2195723684210495</v>
      </c>
      <c r="L127" s="171">
        <v>9.0307167235494905</v>
      </c>
      <c r="M127" s="171">
        <f t="shared" si="11"/>
        <v>7.8618583617747433</v>
      </c>
      <c r="N127" s="177"/>
      <c r="O127" s="157">
        <f t="shared" si="12"/>
        <v>7.7160106032554587</v>
      </c>
      <c r="P127" s="158">
        <v>6.7125810536008998</v>
      </c>
      <c r="Q127" s="158">
        <v>9.655121700125008</v>
      </c>
      <c r="R127" s="158">
        <f t="shared" si="7"/>
        <v>2.9425406465241082</v>
      </c>
      <c r="S127" s="175">
        <v>8.0993201300620825</v>
      </c>
      <c r="T127" s="175">
        <f t="shared" si="15"/>
        <v>1.3867390764611827</v>
      </c>
      <c r="U127" s="158">
        <v>7.5746121150137071</v>
      </c>
      <c r="V127" s="158">
        <f t="shared" si="10"/>
        <v>0.86203106141280728</v>
      </c>
      <c r="W127" s="70"/>
      <c r="X127" s="70"/>
      <c r="Y127" s="70"/>
      <c r="Z127" s="70"/>
      <c r="AA127" s="70"/>
      <c r="AB127" s="70"/>
      <c r="AC127" s="70"/>
      <c r="AD127" s="70"/>
      <c r="AE127" s="70"/>
      <c r="AF127" s="70"/>
      <c r="AG127" s="71"/>
      <c r="AH127" s="70"/>
      <c r="AI127" s="70"/>
      <c r="AJ127" s="72"/>
      <c r="AK127" s="112"/>
      <c r="AM127" s="70"/>
      <c r="AN127" s="70"/>
      <c r="AO127" s="70"/>
      <c r="AP127" s="70"/>
      <c r="AQ127" s="70"/>
      <c r="AR127" s="71"/>
      <c r="AS127" s="165"/>
      <c r="AT127" s="165"/>
      <c r="AU127" s="71"/>
    </row>
    <row r="128" spans="1:47" x14ac:dyDescent="0.55000000000000004">
      <c r="B128" t="s">
        <v>196</v>
      </c>
      <c r="C128" s="98">
        <v>7.692307692307697</v>
      </c>
      <c r="D128" s="99"/>
      <c r="E128" s="99"/>
      <c r="F128" s="99"/>
      <c r="G128" s="99"/>
      <c r="H128" s="162">
        <f t="shared" si="14"/>
        <v>6.8860095975757902</v>
      </c>
      <c r="I128" s="168">
        <f t="shared" si="13"/>
        <v>6.9596666666666636</v>
      </c>
      <c r="J128" s="168">
        <v>8.5666666666666664</v>
      </c>
      <c r="K128" s="171">
        <v>9.4167198468411009</v>
      </c>
      <c r="L128" s="171">
        <v>9.4972899728997309</v>
      </c>
      <c r="M128" s="171">
        <f t="shared" si="11"/>
        <v>8.2284783197831963</v>
      </c>
      <c r="N128" s="177"/>
      <c r="O128" s="157">
        <f t="shared" si="12"/>
        <v>8.0826305612639118</v>
      </c>
      <c r="P128" s="158">
        <v>7.5459230031197535</v>
      </c>
      <c r="Q128" s="158">
        <v>10.441562226756034</v>
      </c>
      <c r="R128" s="158">
        <f t="shared" si="7"/>
        <v>2.8956392236362802</v>
      </c>
      <c r="S128" s="175">
        <v>8.9521573231582181</v>
      </c>
      <c r="T128" s="175">
        <f t="shared" si="15"/>
        <v>1.4062343200384646</v>
      </c>
      <c r="U128" s="158">
        <v>8.1003905489879315</v>
      </c>
      <c r="V128" s="158">
        <f t="shared" si="10"/>
        <v>0.55446754586817804</v>
      </c>
      <c r="W128" s="70"/>
      <c r="X128" s="70"/>
      <c r="Y128" s="70"/>
      <c r="Z128" s="70"/>
      <c r="AA128" s="70"/>
      <c r="AB128" s="70"/>
      <c r="AC128" s="70"/>
      <c r="AD128" s="70"/>
      <c r="AE128" s="70"/>
      <c r="AF128" s="70"/>
      <c r="AG128" s="71"/>
      <c r="AH128" s="70"/>
      <c r="AI128" s="70"/>
      <c r="AJ128" s="72"/>
      <c r="AK128" s="112"/>
      <c r="AM128" s="70"/>
      <c r="AN128" s="70"/>
      <c r="AO128" s="70"/>
      <c r="AP128" s="70"/>
      <c r="AQ128" s="70"/>
      <c r="AR128" s="71"/>
      <c r="AS128" s="165"/>
      <c r="AT128" s="165"/>
      <c r="AU128" s="71"/>
    </row>
    <row r="129" spans="1:47" x14ac:dyDescent="0.55000000000000004">
      <c r="B129" t="s">
        <v>197</v>
      </c>
      <c r="C129" s="98">
        <v>4.8621190130624008</v>
      </c>
      <c r="D129" s="99"/>
      <c r="E129" s="99"/>
      <c r="F129" s="99"/>
      <c r="G129" s="99"/>
      <c r="H129" s="162">
        <f t="shared" si="14"/>
        <v>4.0558209183304941</v>
      </c>
      <c r="I129" s="168">
        <f t="shared" si="13"/>
        <v>6.8263333333333289</v>
      </c>
      <c r="J129" s="168">
        <v>8.4333333333333318</v>
      </c>
      <c r="K129" s="171">
        <v>8.3224043715846996</v>
      </c>
      <c r="L129" s="171">
        <v>7.8728070175438596</v>
      </c>
      <c r="M129" s="171">
        <f t="shared" si="11"/>
        <v>7.3495701754385943</v>
      </c>
      <c r="N129" s="177"/>
      <c r="O129" s="157">
        <f t="shared" si="12"/>
        <v>7.2037224169193088</v>
      </c>
      <c r="P129" s="158">
        <v>7.849737528702903</v>
      </c>
      <c r="Q129" s="158">
        <v>9.980710152175476</v>
      </c>
      <c r="R129" s="158">
        <f t="shared" si="7"/>
        <v>2.130972623472573</v>
      </c>
      <c r="S129" s="175">
        <v>9.2276540352907261</v>
      </c>
      <c r="T129" s="175">
        <f t="shared" si="15"/>
        <v>1.3779165065878232</v>
      </c>
      <c r="U129" s="158">
        <v>7.8157898854917249</v>
      </c>
      <c r="V129" s="158">
        <f t="shared" si="10"/>
        <v>-3.3947643211178047E-2</v>
      </c>
      <c r="W129" s="70"/>
      <c r="X129" s="70"/>
      <c r="Y129" s="70"/>
      <c r="Z129" s="70"/>
      <c r="AA129" s="70"/>
      <c r="AB129" s="70"/>
      <c r="AC129" s="70"/>
      <c r="AD129" s="70"/>
      <c r="AE129" s="70"/>
      <c r="AF129" s="70"/>
      <c r="AG129" s="71"/>
      <c r="AH129" s="70"/>
      <c r="AI129" s="70"/>
      <c r="AJ129" s="72"/>
      <c r="AK129" s="112"/>
      <c r="AM129" s="70"/>
      <c r="AN129" s="70"/>
      <c r="AO129" s="70"/>
      <c r="AP129" s="70"/>
      <c r="AQ129" s="70"/>
      <c r="AR129" s="71"/>
      <c r="AS129" s="165"/>
      <c r="AT129" s="165"/>
      <c r="AU129" s="71"/>
    </row>
    <row r="130" spans="1:47" x14ac:dyDescent="0.55000000000000004">
      <c r="A130">
        <f>A126+1</f>
        <v>1991</v>
      </c>
      <c r="B130" t="s">
        <v>194</v>
      </c>
      <c r="C130" s="98">
        <v>4.4043321299638949</v>
      </c>
      <c r="D130" s="99"/>
      <c r="E130" s="99"/>
      <c r="F130" s="99"/>
      <c r="G130" s="99"/>
      <c r="H130" s="162">
        <f t="shared" si="14"/>
        <v>3.5980340352319882</v>
      </c>
      <c r="I130" s="168">
        <f t="shared" si="13"/>
        <v>6.4929999999999968</v>
      </c>
      <c r="J130" s="168">
        <v>8.1</v>
      </c>
      <c r="K130" s="171">
        <v>8.0426008968609892</v>
      </c>
      <c r="L130" s="171">
        <v>7.5657894736842097</v>
      </c>
      <c r="M130" s="171">
        <f t="shared" si="11"/>
        <v>7.0293947368421037</v>
      </c>
      <c r="N130" s="177"/>
      <c r="O130" s="157">
        <f t="shared" si="12"/>
        <v>6.8835469783228174</v>
      </c>
      <c r="P130" s="158">
        <v>6.9749332542272384</v>
      </c>
      <c r="Q130" s="158">
        <v>8.6977886977887096</v>
      </c>
      <c r="R130" s="158">
        <f t="shared" si="7"/>
        <v>1.7228554435614711</v>
      </c>
      <c r="S130" s="175">
        <v>8.5118537560696836</v>
      </c>
      <c r="T130" s="175">
        <f t="shared" si="15"/>
        <v>1.5369205018424452</v>
      </c>
      <c r="U130" s="158">
        <v>8.1936704384070111</v>
      </c>
      <c r="V130" s="158">
        <f t="shared" si="10"/>
        <v>1.2187371841797727</v>
      </c>
      <c r="W130" s="70"/>
      <c r="X130" s="70"/>
      <c r="Y130" s="70"/>
      <c r="Z130" s="70"/>
      <c r="AA130" s="70"/>
      <c r="AB130" s="70"/>
      <c r="AC130" s="70"/>
      <c r="AD130" s="70"/>
      <c r="AE130" s="70"/>
      <c r="AF130" s="70"/>
      <c r="AG130" s="71"/>
      <c r="AH130" s="70"/>
      <c r="AI130" s="70"/>
      <c r="AJ130" s="72"/>
      <c r="AK130" s="112"/>
      <c r="AM130" s="70"/>
      <c r="AN130" s="70"/>
      <c r="AO130" s="70"/>
      <c r="AP130" s="70"/>
      <c r="AQ130" s="70"/>
      <c r="AR130" s="71"/>
      <c r="AS130" s="165"/>
      <c r="AT130" s="165"/>
      <c r="AU130" s="71"/>
    </row>
    <row r="131" spans="1:47" x14ac:dyDescent="0.55000000000000004">
      <c r="B131" t="s">
        <v>195</v>
      </c>
      <c r="C131" s="98">
        <v>4.4254104211277783</v>
      </c>
      <c r="D131" s="99"/>
      <c r="E131" s="99"/>
      <c r="F131" s="99"/>
      <c r="G131" s="99"/>
      <c r="H131" s="162">
        <f t="shared" si="14"/>
        <v>3.6191123263958715</v>
      </c>
      <c r="I131" s="168">
        <f t="shared" si="13"/>
        <v>5.8263333333333289</v>
      </c>
      <c r="J131" s="168">
        <v>7.4333333333333327</v>
      </c>
      <c r="K131" s="171">
        <v>6.7099117799688601</v>
      </c>
      <c r="L131" s="171">
        <v>5.9789789789789802</v>
      </c>
      <c r="M131" s="171">
        <f t="shared" si="11"/>
        <v>5.902656156156155</v>
      </c>
      <c r="N131" s="177"/>
      <c r="O131" s="157">
        <f t="shared" si="12"/>
        <v>5.7568083976368687</v>
      </c>
      <c r="P131" s="158">
        <v>8.3373782771535474</v>
      </c>
      <c r="Q131" s="158">
        <v>6.0085836909871517</v>
      </c>
      <c r="R131" s="158">
        <f t="shared" si="7"/>
        <v>-2.3287945861663957</v>
      </c>
      <c r="S131" s="175">
        <v>6.7541700847689299</v>
      </c>
      <c r="T131" s="175">
        <f t="shared" si="15"/>
        <v>-1.5832081923846175</v>
      </c>
      <c r="U131" s="158">
        <v>8.3322412141851459</v>
      </c>
      <c r="V131" s="158">
        <f t="shared" si="10"/>
        <v>-5.1370629684015512E-3</v>
      </c>
      <c r="W131" s="70"/>
      <c r="X131" s="70"/>
      <c r="Y131" s="70"/>
      <c r="Z131" s="70"/>
      <c r="AA131" s="70"/>
      <c r="AB131" s="70"/>
      <c r="AC131" s="70"/>
      <c r="AD131" s="70"/>
      <c r="AE131" s="70"/>
      <c r="AF131" s="70"/>
      <c r="AG131" s="71"/>
      <c r="AH131" s="70"/>
      <c r="AI131" s="70"/>
      <c r="AJ131" s="72"/>
      <c r="AK131" s="112"/>
      <c r="AM131" s="70"/>
      <c r="AN131" s="70"/>
      <c r="AO131" s="70"/>
      <c r="AP131" s="70"/>
      <c r="AQ131" s="70"/>
      <c r="AR131" s="71"/>
      <c r="AS131" s="165"/>
      <c r="AT131" s="165"/>
      <c r="AU131" s="71"/>
    </row>
    <row r="132" spans="1:47" x14ac:dyDescent="0.55000000000000004">
      <c r="B132" t="s">
        <v>196</v>
      </c>
      <c r="C132" s="98">
        <v>2.8129395218002817</v>
      </c>
      <c r="D132" s="99"/>
      <c r="E132" s="99"/>
      <c r="F132" s="99"/>
      <c r="G132" s="99"/>
      <c r="H132" s="162">
        <f t="shared" si="14"/>
        <v>2.0066414270683746</v>
      </c>
      <c r="I132" s="168">
        <f t="shared" si="13"/>
        <v>5.0596666666666623</v>
      </c>
      <c r="J132" s="168">
        <v>6.666666666666667</v>
      </c>
      <c r="K132" s="171">
        <v>5.9414201183432001</v>
      </c>
      <c r="L132" s="171">
        <v>5.0018518518518498</v>
      </c>
      <c r="M132" s="171">
        <f t="shared" si="11"/>
        <v>5.0307592592592556</v>
      </c>
      <c r="N132" s="177"/>
      <c r="O132" s="157">
        <f t="shared" si="12"/>
        <v>4.8849115007399693</v>
      </c>
      <c r="P132" s="158">
        <v>7.7537974347006582</v>
      </c>
      <c r="Q132" s="158">
        <v>4.756878010160321</v>
      </c>
      <c r="R132" s="158">
        <f t="shared" si="7"/>
        <v>-2.9969194245403372</v>
      </c>
      <c r="S132" s="175">
        <v>6.223060344827573</v>
      </c>
      <c r="T132" s="175">
        <f t="shared" si="15"/>
        <v>-1.5307370898730852</v>
      </c>
      <c r="U132" s="158">
        <v>7.3815009462791892</v>
      </c>
      <c r="V132" s="158">
        <f t="shared" si="10"/>
        <v>-0.37229648842146901</v>
      </c>
      <c r="W132" s="70"/>
      <c r="X132" s="70"/>
      <c r="Y132" s="70"/>
      <c r="Z132" s="70"/>
      <c r="AA132" s="70"/>
      <c r="AB132" s="70"/>
      <c r="AC132" s="70"/>
      <c r="AD132" s="70"/>
      <c r="AE132" s="70"/>
      <c r="AF132" s="70"/>
      <c r="AG132" s="71"/>
      <c r="AH132" s="70"/>
      <c r="AI132" s="70"/>
      <c r="AJ132" s="72"/>
      <c r="AK132" s="112"/>
      <c r="AM132" s="70"/>
      <c r="AN132" s="70"/>
      <c r="AO132" s="70"/>
      <c r="AP132" s="70"/>
      <c r="AQ132" s="70"/>
      <c r="AR132" s="71"/>
      <c r="AS132" s="165"/>
      <c r="AT132" s="165"/>
      <c r="AU132" s="71"/>
    </row>
    <row r="133" spans="1:47" x14ac:dyDescent="0.55000000000000004">
      <c r="B133" t="s">
        <v>197</v>
      </c>
      <c r="C133" s="98">
        <v>3.4289713086074216</v>
      </c>
      <c r="D133" s="99"/>
      <c r="E133" s="99"/>
      <c r="F133" s="99"/>
      <c r="G133" s="99"/>
      <c r="H133" s="162">
        <f t="shared" si="14"/>
        <v>2.6226732138755144</v>
      </c>
      <c r="I133" s="168">
        <f t="shared" si="13"/>
        <v>4.6263333333333287</v>
      </c>
      <c r="J133" s="168">
        <v>6.2333333333333343</v>
      </c>
      <c r="K133" s="171">
        <v>5.6244444444444399</v>
      </c>
      <c r="L133" s="171">
        <v>4.8059006211180098</v>
      </c>
      <c r="M133" s="171">
        <f t="shared" si="11"/>
        <v>4.7161169772256688</v>
      </c>
      <c r="N133" s="177"/>
      <c r="O133" s="157">
        <f t="shared" si="12"/>
        <v>4.5702692187063825</v>
      </c>
      <c r="P133" s="158">
        <v>7.0074779692875495</v>
      </c>
      <c r="Q133" s="158">
        <v>4.144471872157979</v>
      </c>
      <c r="R133" s="158">
        <f t="shared" si="7"/>
        <v>-2.8630060971295705</v>
      </c>
      <c r="S133" s="175">
        <v>5.6673728813559023</v>
      </c>
      <c r="T133" s="175">
        <f t="shared" si="15"/>
        <v>-1.3401050879316472</v>
      </c>
      <c r="U133" s="158">
        <v>6.8955449070035399</v>
      </c>
      <c r="V133" s="158">
        <f t="shared" si="10"/>
        <v>-0.11193306228400957</v>
      </c>
      <c r="W133" s="70"/>
      <c r="X133" s="70"/>
      <c r="Y133" s="70"/>
      <c r="Z133" s="70"/>
      <c r="AA133" s="70"/>
      <c r="AB133" s="70"/>
      <c r="AC133" s="70"/>
      <c r="AD133" s="70"/>
      <c r="AE133" s="70"/>
      <c r="AF133" s="70"/>
      <c r="AG133" s="71"/>
      <c r="AH133" s="70"/>
      <c r="AI133" s="70"/>
      <c r="AJ133" s="72"/>
      <c r="AK133" s="112"/>
      <c r="AM133" s="70"/>
      <c r="AN133" s="70"/>
      <c r="AO133" s="70"/>
      <c r="AP133" s="70"/>
      <c r="AQ133" s="70"/>
      <c r="AR133" s="71"/>
      <c r="AS133" s="165"/>
      <c r="AT133" s="165"/>
      <c r="AU133" s="71"/>
    </row>
    <row r="134" spans="1:47" x14ac:dyDescent="0.55000000000000004">
      <c r="A134">
        <f>A130+1</f>
        <v>1992</v>
      </c>
      <c r="B134" t="s">
        <v>194</v>
      </c>
      <c r="C134" s="98">
        <v>3.3310201249132629</v>
      </c>
      <c r="D134" s="98"/>
      <c r="E134" s="99"/>
      <c r="F134" s="99"/>
      <c r="G134" s="99"/>
      <c r="H134" s="162">
        <f t="shared" si="14"/>
        <v>2.5247220301813558</v>
      </c>
      <c r="I134" s="168">
        <f t="shared" si="13"/>
        <v>4.0929999999999946</v>
      </c>
      <c r="J134" s="168">
        <v>5.7</v>
      </c>
      <c r="K134" s="171">
        <v>5.5615164520743896</v>
      </c>
      <c r="L134" s="171">
        <v>4.7386666666666697</v>
      </c>
      <c r="M134" s="171">
        <f t="shared" si="11"/>
        <v>4.4158333333333317</v>
      </c>
      <c r="N134" s="177"/>
      <c r="O134" s="157">
        <f t="shared" si="12"/>
        <v>4.2699855748140454</v>
      </c>
      <c r="P134" s="158">
        <v>6.9650016753902548</v>
      </c>
      <c r="Q134" s="158">
        <v>4.1010074916042214</v>
      </c>
      <c r="R134" s="158">
        <f t="shared" si="7"/>
        <v>-2.8639941837860334</v>
      </c>
      <c r="S134" s="175">
        <v>5.6593840484337932</v>
      </c>
      <c r="T134" s="175">
        <f t="shared" si="15"/>
        <v>-1.3056176269564617</v>
      </c>
      <c r="U134" s="158">
        <v>5.9943228876848451</v>
      </c>
      <c r="V134" s="158">
        <f t="shared" si="10"/>
        <v>-0.97067878770540972</v>
      </c>
      <c r="W134" s="70"/>
      <c r="X134" s="70"/>
      <c r="Y134" s="70"/>
      <c r="Z134" s="70"/>
      <c r="AA134" s="70"/>
      <c r="AB134" s="70"/>
      <c r="AC134" s="70"/>
      <c r="AD134" s="70"/>
      <c r="AE134" s="70"/>
      <c r="AF134" s="70"/>
      <c r="AG134" s="71"/>
      <c r="AH134" s="70"/>
      <c r="AI134" s="70"/>
      <c r="AJ134" s="72"/>
      <c r="AK134" s="112"/>
      <c r="AM134" s="70"/>
      <c r="AN134" s="70"/>
      <c r="AO134" s="70"/>
      <c r="AP134" s="70"/>
      <c r="AQ134" s="70"/>
      <c r="AR134" s="71"/>
      <c r="AS134" s="165"/>
      <c r="AT134" s="165"/>
      <c r="AU134" s="71"/>
    </row>
    <row r="135" spans="1:47" x14ac:dyDescent="0.55000000000000004">
      <c r="B135" t="s">
        <v>195</v>
      </c>
      <c r="C135" s="98">
        <v>3.1864406779660936</v>
      </c>
      <c r="D135" s="99"/>
      <c r="E135" s="99"/>
      <c r="F135" s="99"/>
      <c r="G135" s="99"/>
      <c r="H135" s="162">
        <f t="shared" si="14"/>
        <v>2.3801425832341865</v>
      </c>
      <c r="I135" s="168">
        <f t="shared" si="13"/>
        <v>3.8596666666666612</v>
      </c>
      <c r="J135" s="168">
        <v>5.4666666666666659</v>
      </c>
      <c r="K135" s="171">
        <v>5.3600616808018504</v>
      </c>
      <c r="L135" s="171">
        <v>4.4401197604790399</v>
      </c>
      <c r="M135" s="171">
        <f t="shared" si="11"/>
        <v>4.1498932135728506</v>
      </c>
      <c r="N135" s="177"/>
      <c r="O135" s="157">
        <f t="shared" si="12"/>
        <v>4.0040454550535642</v>
      </c>
      <c r="P135" s="158">
        <v>4.2901077505144087</v>
      </c>
      <c r="Q135" s="158">
        <v>4.1624493927125314</v>
      </c>
      <c r="R135" s="158">
        <f t="shared" si="7"/>
        <v>-0.12765835780187729</v>
      </c>
      <c r="S135" s="175">
        <v>5.2766393442622785</v>
      </c>
      <c r="T135" s="175">
        <f t="shared" si="15"/>
        <v>0.98653159374786981</v>
      </c>
      <c r="U135" s="158">
        <v>4.1119028282839736</v>
      </c>
      <c r="V135" s="158">
        <f t="shared" si="10"/>
        <v>-0.17820492223043516</v>
      </c>
      <c r="W135" s="70"/>
      <c r="X135" s="70"/>
      <c r="Y135" s="70"/>
      <c r="Z135" s="70"/>
      <c r="AA135" s="70"/>
      <c r="AB135" s="70"/>
      <c r="AC135" s="70"/>
      <c r="AD135" s="70"/>
      <c r="AE135" s="70"/>
      <c r="AF135" s="70"/>
      <c r="AG135" s="71"/>
      <c r="AH135" s="70"/>
      <c r="AI135" s="70"/>
      <c r="AJ135" s="72"/>
      <c r="AK135" s="112"/>
      <c r="AM135" s="70"/>
      <c r="AN135" s="70"/>
      <c r="AO135" s="70"/>
      <c r="AP135" s="70"/>
      <c r="AQ135" s="70"/>
      <c r="AR135" s="71"/>
      <c r="AS135" s="165"/>
      <c r="AT135" s="165"/>
      <c r="AU135" s="71"/>
    </row>
    <row r="136" spans="1:47" x14ac:dyDescent="0.55000000000000004">
      <c r="B136" t="s">
        <v>196</v>
      </c>
      <c r="C136" s="114">
        <v>2.9113067027759052</v>
      </c>
      <c r="D136" s="176"/>
      <c r="E136" s="99"/>
      <c r="F136" s="99"/>
      <c r="G136" s="99"/>
      <c r="H136" s="178">
        <f t="shared" si="14"/>
        <v>2.105008608043998</v>
      </c>
      <c r="I136" s="168">
        <f t="shared" si="13"/>
        <v>3.6263333333333287</v>
      </c>
      <c r="J136" s="168">
        <v>5.2333333333333334</v>
      </c>
      <c r="K136" s="171">
        <v>5.2106824925815998</v>
      </c>
      <c r="L136" s="171">
        <v>4.2347670250896101</v>
      </c>
      <c r="M136" s="171">
        <f t="shared" si="11"/>
        <v>3.9305501792114694</v>
      </c>
      <c r="N136" s="177"/>
      <c r="O136" s="157">
        <f t="shared" si="12"/>
        <v>3.7847024206921827</v>
      </c>
      <c r="P136" s="158">
        <v>3.1702516133630922</v>
      </c>
      <c r="Q136" s="158">
        <v>3.6339589368938192</v>
      </c>
      <c r="R136" s="158">
        <f t="shared" si="7"/>
        <v>0.46370732353072697</v>
      </c>
      <c r="S136" s="175">
        <v>4.2099923915800019</v>
      </c>
      <c r="T136" s="175">
        <f t="shared" si="15"/>
        <v>1.0397407782169097</v>
      </c>
      <c r="U136" s="158">
        <v>3.3748136096831445</v>
      </c>
      <c r="V136" s="158">
        <f t="shared" si="10"/>
        <v>0.20456199632005223</v>
      </c>
      <c r="W136" s="70"/>
      <c r="X136" s="70"/>
      <c r="Y136" s="70"/>
      <c r="Z136" s="70"/>
      <c r="AA136" s="70"/>
      <c r="AB136" s="70"/>
      <c r="AC136" s="70"/>
      <c r="AD136" s="70"/>
      <c r="AE136" s="70"/>
      <c r="AF136" s="70"/>
      <c r="AG136" s="71"/>
      <c r="AH136" s="70"/>
      <c r="AI136" s="70"/>
      <c r="AJ136" s="72"/>
      <c r="AK136" s="112"/>
      <c r="AM136" s="70"/>
      <c r="AN136" s="70"/>
      <c r="AO136" s="70"/>
      <c r="AP136" s="70"/>
      <c r="AQ136" s="70"/>
      <c r="AR136" s="71"/>
      <c r="AS136" s="165"/>
      <c r="AT136" s="165"/>
      <c r="AU136" s="71"/>
    </row>
    <row r="137" spans="1:47" x14ac:dyDescent="0.55000000000000004">
      <c r="B137" t="s">
        <v>197</v>
      </c>
      <c r="C137" s="98">
        <v>4.8630136986301329</v>
      </c>
      <c r="D137" s="179"/>
      <c r="E137" s="99"/>
      <c r="F137" s="99"/>
      <c r="G137" s="99"/>
      <c r="H137" s="180">
        <f t="shared" ref="H137:H181" si="16">C137-AVERAGE($T$137:$T$181)</f>
        <v>4.0278259323263521</v>
      </c>
      <c r="I137" s="168">
        <f t="shared" si="13"/>
        <v>3.159666666666662</v>
      </c>
      <c r="J137" s="168">
        <v>4.7666666666666666</v>
      </c>
      <c r="K137" s="171">
        <v>4.9327599687255699</v>
      </c>
      <c r="L137" s="171">
        <v>3.92620481927711</v>
      </c>
      <c r="M137" s="171">
        <f t="shared" si="11"/>
        <v>3.5429357429718857</v>
      </c>
      <c r="N137" s="177"/>
      <c r="O137" s="157">
        <f t="shared" si="12"/>
        <v>3.397087984452599</v>
      </c>
      <c r="P137" s="158">
        <v>2.6603127100817403</v>
      </c>
      <c r="Q137" s="158">
        <v>3.0501497005987943</v>
      </c>
      <c r="R137" s="158">
        <f t="shared" si="7"/>
        <v>0.38983699051705401</v>
      </c>
      <c r="S137" s="175">
        <v>3.7092731829574319</v>
      </c>
      <c r="T137" s="175">
        <f t="shared" si="15"/>
        <v>1.0489604728756916</v>
      </c>
      <c r="U137" s="158">
        <v>3.0373400832715305</v>
      </c>
      <c r="V137" s="158">
        <f t="shared" si="10"/>
        <v>0.37702737318979018</v>
      </c>
      <c r="W137" s="70"/>
      <c r="X137" s="70"/>
      <c r="Y137" s="70"/>
      <c r="Z137" s="70"/>
      <c r="AA137" s="70"/>
      <c r="AB137" s="70"/>
      <c r="AC137" s="70"/>
      <c r="AD137" s="70"/>
      <c r="AE137" s="70"/>
      <c r="AF137" s="70"/>
      <c r="AG137" s="71"/>
      <c r="AH137" s="70"/>
      <c r="AI137" s="70"/>
      <c r="AJ137" s="72"/>
      <c r="AK137" s="112"/>
      <c r="AM137" s="70"/>
      <c r="AN137" s="70"/>
      <c r="AO137" s="70"/>
      <c r="AP137" s="70"/>
      <c r="AQ137" s="70"/>
      <c r="AR137" s="71"/>
      <c r="AS137" s="165"/>
      <c r="AT137" s="165"/>
      <c r="AU137" s="71"/>
    </row>
    <row r="138" spans="1:47" x14ac:dyDescent="0.55000000000000004">
      <c r="A138">
        <f>A134+1</f>
        <v>1993</v>
      </c>
      <c r="B138" t="s">
        <v>194</v>
      </c>
      <c r="C138" s="98">
        <v>4.7846889952153102</v>
      </c>
      <c r="D138" s="179"/>
      <c r="E138" s="99"/>
      <c r="F138" s="99"/>
      <c r="G138" s="99"/>
      <c r="H138" s="180">
        <f t="shared" si="16"/>
        <v>3.9495012289115294</v>
      </c>
      <c r="I138" s="168">
        <f t="shared" si="13"/>
        <v>3.159666666666662</v>
      </c>
      <c r="J138" s="168">
        <v>4.7666666666666666</v>
      </c>
      <c r="K138" s="171">
        <v>4.3441926345609101</v>
      </c>
      <c r="L138" s="171">
        <v>3.4645161290322601</v>
      </c>
      <c r="M138" s="171">
        <f t="shared" si="11"/>
        <v>3.312091397849461</v>
      </c>
      <c r="N138" s="177"/>
      <c r="O138" s="157">
        <f t="shared" si="12"/>
        <v>3.1662436393301743</v>
      </c>
      <c r="P138" s="158">
        <v>2.3753713205509115</v>
      </c>
      <c r="Q138" s="158">
        <v>1.811526769650726</v>
      </c>
      <c r="R138" s="158">
        <f t="shared" si="7"/>
        <v>-0.56384455090018548</v>
      </c>
      <c r="S138" s="175">
        <v>3.3632286995515983</v>
      </c>
      <c r="T138" s="175">
        <f t="shared" si="15"/>
        <v>0.98785737900068682</v>
      </c>
      <c r="U138" s="158">
        <v>3.0262411409494092</v>
      </c>
      <c r="V138" s="158">
        <f t="shared" si="10"/>
        <v>0.65086982039849772</v>
      </c>
      <c r="W138" s="70"/>
      <c r="X138" s="70"/>
      <c r="Y138" s="70"/>
      <c r="Z138" s="70"/>
      <c r="AA138" s="70"/>
      <c r="AB138" s="70"/>
      <c r="AC138" s="70"/>
      <c r="AD138" s="70"/>
      <c r="AE138" s="70"/>
      <c r="AF138" s="70"/>
      <c r="AG138" s="71"/>
      <c r="AH138" s="70"/>
      <c r="AI138" s="70"/>
      <c r="AJ138" s="72"/>
      <c r="AK138" s="112"/>
      <c r="AM138" s="70"/>
      <c r="AN138" s="70"/>
      <c r="AO138" s="70"/>
      <c r="AP138" s="70"/>
      <c r="AQ138" s="70"/>
      <c r="AR138" s="71"/>
      <c r="AS138" s="165"/>
      <c r="AT138" s="165"/>
      <c r="AU138" s="71"/>
    </row>
    <row r="139" spans="1:47" x14ac:dyDescent="0.55000000000000004">
      <c r="B139" t="s">
        <v>195</v>
      </c>
      <c r="C139" s="98">
        <v>4.9424509140149029</v>
      </c>
      <c r="D139" s="99"/>
      <c r="E139" s="99"/>
      <c r="F139" s="99"/>
      <c r="G139" s="99"/>
      <c r="H139" s="180">
        <f t="shared" si="16"/>
        <v>4.1072631477111221</v>
      </c>
      <c r="I139" s="168">
        <f t="shared" si="13"/>
        <v>3.159666666666662</v>
      </c>
      <c r="J139" s="168">
        <v>4.7666666666666666</v>
      </c>
      <c r="K139" s="171">
        <v>4.3357664233576596</v>
      </c>
      <c r="L139" s="171">
        <v>3.34772727272727</v>
      </c>
      <c r="M139" s="171">
        <f t="shared" si="11"/>
        <v>3.253696969696966</v>
      </c>
      <c r="N139" s="177"/>
      <c r="O139" s="157">
        <f t="shared" si="12"/>
        <v>3.1078492111776788</v>
      </c>
      <c r="P139" s="158">
        <v>2.4721020027155305</v>
      </c>
      <c r="Q139" s="158">
        <v>1.2692821571723556</v>
      </c>
      <c r="R139" s="158">
        <f t="shared" ref="R139:R202" si="17">Q139-P139</f>
        <v>-1.2028198455431749</v>
      </c>
      <c r="S139" s="175">
        <v>2.8223844282238701</v>
      </c>
      <c r="T139" s="175">
        <f t="shared" si="15"/>
        <v>0.35028242550833966</v>
      </c>
      <c r="U139" s="158">
        <v>3.2503210655284391</v>
      </c>
      <c r="V139" s="158">
        <f t="shared" si="10"/>
        <v>0.77821906281290865</v>
      </c>
      <c r="W139" s="70"/>
      <c r="X139" s="70"/>
      <c r="Y139" s="70"/>
      <c r="Z139" s="70"/>
      <c r="AA139" s="70"/>
      <c r="AB139" s="70"/>
      <c r="AC139" s="70"/>
      <c r="AD139" s="70"/>
      <c r="AE139" s="70"/>
      <c r="AF139" s="70"/>
      <c r="AG139" s="71"/>
      <c r="AH139" s="70"/>
      <c r="AI139" s="70"/>
      <c r="AJ139" s="72"/>
      <c r="AK139" s="112"/>
      <c r="AM139" s="70"/>
      <c r="AN139" s="70"/>
      <c r="AO139" s="70"/>
      <c r="AP139" s="70"/>
      <c r="AQ139" s="70"/>
      <c r="AR139" s="71"/>
      <c r="AS139" s="165"/>
      <c r="AT139" s="165"/>
      <c r="AU139" s="71"/>
    </row>
    <row r="140" spans="1:47" x14ac:dyDescent="0.55000000000000004">
      <c r="B140" t="s">
        <v>196</v>
      </c>
      <c r="C140" s="98">
        <v>4.4966442953020058</v>
      </c>
      <c r="D140" s="99"/>
      <c r="E140" s="99"/>
      <c r="F140" s="99"/>
      <c r="G140" s="99"/>
      <c r="H140" s="180">
        <f t="shared" si="16"/>
        <v>3.661456528998225</v>
      </c>
      <c r="I140" s="168">
        <f t="shared" si="13"/>
        <v>2.9263333333333295</v>
      </c>
      <c r="J140" s="168">
        <v>4.5333333333333341</v>
      </c>
      <c r="K140" s="171">
        <v>4.16652926628195</v>
      </c>
      <c r="L140" s="171">
        <v>3.1859504132231402</v>
      </c>
      <c r="M140" s="171">
        <f t="shared" si="11"/>
        <v>3.0561418732782348</v>
      </c>
      <c r="N140" s="177"/>
      <c r="O140" s="157">
        <f t="shared" si="12"/>
        <v>2.9102941147589472</v>
      </c>
      <c r="P140" s="158">
        <v>2.8570669359339007</v>
      </c>
      <c r="Q140" s="158">
        <v>1.628684290489204</v>
      </c>
      <c r="R140" s="158">
        <f t="shared" si="17"/>
        <v>-1.2283826454446967</v>
      </c>
      <c r="S140" s="175">
        <v>3.090776344609381</v>
      </c>
      <c r="T140" s="175">
        <f t="shared" si="15"/>
        <v>0.23370940867548029</v>
      </c>
      <c r="U140" s="158">
        <v>3.2287043768453145</v>
      </c>
      <c r="V140" s="158">
        <f t="shared" si="10"/>
        <v>0.37163744091141382</v>
      </c>
      <c r="W140" s="70"/>
      <c r="X140" s="70"/>
      <c r="Y140" s="70"/>
      <c r="Z140" s="70"/>
      <c r="AA140" s="70"/>
      <c r="AB140" s="70"/>
      <c r="AC140" s="70"/>
      <c r="AD140" s="70"/>
      <c r="AE140" s="70"/>
      <c r="AF140" s="70"/>
      <c r="AG140" s="71"/>
      <c r="AH140" s="70"/>
      <c r="AI140" s="70"/>
      <c r="AJ140" s="72"/>
      <c r="AK140" s="112"/>
      <c r="AM140" s="70"/>
      <c r="AN140" s="70"/>
      <c r="AO140" s="70"/>
      <c r="AP140" s="70"/>
      <c r="AQ140" s="70"/>
      <c r="AR140" s="71"/>
      <c r="AS140" s="165"/>
      <c r="AT140" s="165"/>
      <c r="AU140" s="71"/>
    </row>
    <row r="141" spans="1:47" x14ac:dyDescent="0.55000000000000004">
      <c r="B141" t="s">
        <v>197</v>
      </c>
      <c r="C141" s="98">
        <v>4.202401372212698</v>
      </c>
      <c r="D141" s="99"/>
      <c r="E141" s="99"/>
      <c r="F141" s="99"/>
      <c r="G141" s="99"/>
      <c r="H141" s="180">
        <f t="shared" si="16"/>
        <v>3.3672136059089173</v>
      </c>
      <c r="I141" s="168">
        <f t="shared" si="13"/>
        <v>3.1263333333333287</v>
      </c>
      <c r="J141" s="168">
        <v>4.7333333333333334</v>
      </c>
      <c r="K141" s="171">
        <v>3.9364599092284398</v>
      </c>
      <c r="L141" s="171">
        <v>2.88616714697406</v>
      </c>
      <c r="M141" s="171">
        <f t="shared" si="11"/>
        <v>3.0062502401536944</v>
      </c>
      <c r="N141" s="177"/>
      <c r="O141" s="157">
        <f t="shared" si="12"/>
        <v>2.8604024816344067</v>
      </c>
      <c r="P141" s="158">
        <v>2.427663855428051</v>
      </c>
      <c r="Q141" s="158">
        <v>1.5555959082380042</v>
      </c>
      <c r="R141" s="158">
        <f t="shared" si="17"/>
        <v>-0.87206794719004677</v>
      </c>
      <c r="S141" s="175">
        <v>2.6824552924117882</v>
      </c>
      <c r="T141" s="175">
        <f t="shared" si="15"/>
        <v>0.25479143698373719</v>
      </c>
      <c r="U141" s="158">
        <v>3.1172549885803562</v>
      </c>
      <c r="V141" s="158">
        <f t="shared" si="10"/>
        <v>0.68959113315230525</v>
      </c>
      <c r="W141" s="70"/>
      <c r="X141" s="70"/>
      <c r="Y141" s="70"/>
      <c r="Z141" s="70"/>
      <c r="AA141" s="70"/>
      <c r="AB141" s="70"/>
      <c r="AC141" s="70"/>
      <c r="AD141" s="70"/>
      <c r="AE141" s="70"/>
      <c r="AF141" s="70"/>
      <c r="AG141" s="71"/>
      <c r="AH141" s="70"/>
      <c r="AI141" s="70"/>
      <c r="AJ141" s="72"/>
      <c r="AK141" s="112"/>
      <c r="AM141" s="70"/>
      <c r="AN141" s="70"/>
      <c r="AO141" s="70"/>
      <c r="AP141" s="70"/>
      <c r="AQ141" s="70"/>
      <c r="AR141" s="71"/>
      <c r="AS141" s="165"/>
      <c r="AT141" s="165"/>
      <c r="AU141" s="71"/>
    </row>
    <row r="142" spans="1:47" x14ac:dyDescent="0.55000000000000004">
      <c r="A142">
        <f>A138+1</f>
        <v>1994</v>
      </c>
      <c r="B142" t="s">
        <v>194</v>
      </c>
      <c r="C142" s="98">
        <v>4.1166380789022394</v>
      </c>
      <c r="D142" s="99"/>
      <c r="E142" s="99"/>
      <c r="F142" s="99"/>
      <c r="G142" s="99"/>
      <c r="H142" s="180">
        <f t="shared" si="16"/>
        <v>3.2814503125984587</v>
      </c>
      <c r="I142" s="168">
        <f t="shared" si="13"/>
        <v>2.8929999999999954</v>
      </c>
      <c r="J142" s="168">
        <v>4.5</v>
      </c>
      <c r="K142" s="171">
        <v>4.1058315334773203</v>
      </c>
      <c r="L142" s="171">
        <v>3.2086206896551701</v>
      </c>
      <c r="M142" s="171">
        <f t="shared" si="11"/>
        <v>3.0508103448275827</v>
      </c>
      <c r="N142" s="177"/>
      <c r="O142" s="157">
        <f t="shared" si="12"/>
        <v>2.9049625863082955</v>
      </c>
      <c r="P142" s="158">
        <v>2.4727245869120225</v>
      </c>
      <c r="Q142" s="158">
        <v>2.3825482907805906</v>
      </c>
      <c r="R142" s="158">
        <f t="shared" si="17"/>
        <v>-9.0176296131431855E-2</v>
      </c>
      <c r="S142" s="175">
        <v>2.6994456495541073</v>
      </c>
      <c r="T142" s="175">
        <f t="shared" si="15"/>
        <v>0.2267210626420848</v>
      </c>
      <c r="U142" s="158">
        <v>1.9780515042764506</v>
      </c>
      <c r="V142" s="158">
        <f t="shared" si="10"/>
        <v>-0.49467308263557186</v>
      </c>
      <c r="W142" s="70"/>
      <c r="X142" s="70"/>
      <c r="Y142" s="70"/>
      <c r="Z142" s="70"/>
      <c r="AA142" s="70"/>
      <c r="AB142" s="70"/>
      <c r="AC142" s="70"/>
      <c r="AD142" s="70"/>
      <c r="AE142" s="70"/>
      <c r="AF142" s="70"/>
      <c r="AG142" s="71"/>
      <c r="AH142" s="70"/>
      <c r="AI142" s="70"/>
      <c r="AJ142" s="72"/>
      <c r="AK142" s="112"/>
      <c r="AM142" s="70"/>
      <c r="AN142" s="70"/>
      <c r="AO142" s="70"/>
      <c r="AP142" s="70"/>
      <c r="AQ142" s="70"/>
      <c r="AR142" s="71"/>
      <c r="AS142" s="165"/>
      <c r="AT142" s="165"/>
      <c r="AU142" s="71"/>
    </row>
    <row r="143" spans="1:47" x14ac:dyDescent="0.55000000000000004">
      <c r="B143" t="s">
        <v>195</v>
      </c>
      <c r="C143" s="98">
        <v>3.2040472175379522</v>
      </c>
      <c r="D143" s="99"/>
      <c r="E143" s="99"/>
      <c r="F143" s="99"/>
      <c r="G143" s="99"/>
      <c r="H143" s="180">
        <f t="shared" si="16"/>
        <v>2.3688594512341714</v>
      </c>
      <c r="I143" s="168">
        <f t="shared" si="13"/>
        <v>2.9929999999999959</v>
      </c>
      <c r="J143" s="168">
        <v>4.6000000000000005</v>
      </c>
      <c r="K143" s="171">
        <v>4.0467012601927399</v>
      </c>
      <c r="L143" s="171">
        <v>3.1549999999999998</v>
      </c>
      <c r="M143" s="171">
        <f t="shared" si="11"/>
        <v>3.0739999999999981</v>
      </c>
      <c r="N143" s="177"/>
      <c r="O143" s="157">
        <f t="shared" si="12"/>
        <v>2.9281522414807104</v>
      </c>
      <c r="P143" s="158">
        <v>1.9983954866592484</v>
      </c>
      <c r="Q143" s="158">
        <v>2.5787106446776562</v>
      </c>
      <c r="R143" s="158">
        <f t="shared" si="17"/>
        <v>0.58031515801840783</v>
      </c>
      <c r="S143" s="175">
        <v>2.4136299100804308</v>
      </c>
      <c r="T143" s="175">
        <f t="shared" si="15"/>
        <v>0.41523442342118244</v>
      </c>
      <c r="U143" s="158">
        <v>1.7385583495683363</v>
      </c>
      <c r="V143" s="158">
        <f t="shared" si="10"/>
        <v>-0.25983713709091205</v>
      </c>
      <c r="W143" s="70"/>
      <c r="X143" s="70"/>
      <c r="Y143" s="70"/>
      <c r="Z143" s="70"/>
      <c r="AA143" s="70"/>
      <c r="AB143" s="70"/>
      <c r="AC143" s="70"/>
      <c r="AD143" s="70"/>
      <c r="AE143" s="70"/>
      <c r="AF143" s="70"/>
      <c r="AG143" s="71"/>
      <c r="AH143" s="70"/>
      <c r="AI143" s="70"/>
      <c r="AJ143" s="72"/>
      <c r="AK143" s="112"/>
      <c r="AM143" s="70"/>
      <c r="AN143" s="70"/>
      <c r="AO143" s="70"/>
      <c r="AP143" s="70"/>
      <c r="AQ143" s="70"/>
      <c r="AR143" s="71"/>
      <c r="AS143" s="165"/>
      <c r="AT143" s="165"/>
      <c r="AU143" s="71"/>
    </row>
    <row r="144" spans="1:47" x14ac:dyDescent="0.55000000000000004">
      <c r="B144" t="s">
        <v>196</v>
      </c>
      <c r="C144" s="98">
        <v>3.7068239258635143</v>
      </c>
      <c r="D144" s="99"/>
      <c r="E144" s="99"/>
      <c r="F144" s="99"/>
      <c r="G144" s="99"/>
      <c r="H144" s="180">
        <f t="shared" si="16"/>
        <v>2.8716361595597335</v>
      </c>
      <c r="I144" s="168">
        <f t="shared" si="13"/>
        <v>2.7596666666666625</v>
      </c>
      <c r="J144" s="168">
        <v>4.3666666666666671</v>
      </c>
      <c r="K144" s="171">
        <v>4.0654338549075399</v>
      </c>
      <c r="L144" s="171">
        <v>3.0286738351254501</v>
      </c>
      <c r="M144" s="171">
        <f t="shared" si="11"/>
        <v>2.8941702508960563</v>
      </c>
      <c r="N144" s="177"/>
      <c r="O144" s="157">
        <f t="shared" si="12"/>
        <v>2.7483224923767686</v>
      </c>
      <c r="P144" s="158">
        <v>1.7133320588402228</v>
      </c>
      <c r="Q144" s="158">
        <v>2.3081982897805631</v>
      </c>
      <c r="R144" s="158">
        <f t="shared" si="17"/>
        <v>0.5948662309403403</v>
      </c>
      <c r="S144" s="175">
        <v>2.171860245514651</v>
      </c>
      <c r="T144" s="175">
        <f t="shared" si="15"/>
        <v>0.45852818667442818</v>
      </c>
      <c r="U144" s="158">
        <v>1.5723731165565908</v>
      </c>
      <c r="V144" s="158">
        <f t="shared" si="10"/>
        <v>-0.14095894228363193</v>
      </c>
      <c r="W144" s="70"/>
      <c r="X144" s="70"/>
      <c r="Y144" s="70"/>
      <c r="Z144" s="70"/>
      <c r="AA144" s="70"/>
      <c r="AB144" s="70"/>
      <c r="AC144" s="70"/>
      <c r="AD144" s="70"/>
      <c r="AE144" s="70"/>
      <c r="AF144" s="70"/>
      <c r="AG144" s="71"/>
      <c r="AH144" s="70"/>
      <c r="AI144" s="70"/>
      <c r="AJ144" s="72"/>
      <c r="AK144" s="112"/>
      <c r="AM144" s="70"/>
      <c r="AN144" s="70"/>
      <c r="AO144" s="70"/>
      <c r="AP144" s="70"/>
      <c r="AQ144" s="70"/>
      <c r="AR144" s="71"/>
      <c r="AS144" s="165"/>
      <c r="AT144" s="165"/>
      <c r="AU144" s="71"/>
    </row>
    <row r="145" spans="1:47" x14ac:dyDescent="0.55000000000000004">
      <c r="B145" t="s">
        <v>197</v>
      </c>
      <c r="C145" s="98">
        <v>2.7895181741335562</v>
      </c>
      <c r="D145" s="99"/>
      <c r="E145" s="99"/>
      <c r="F145" s="99"/>
      <c r="G145" s="99"/>
      <c r="H145" s="180">
        <f t="shared" si="16"/>
        <v>1.9543304078297754</v>
      </c>
      <c r="I145" s="168">
        <f t="shared" si="13"/>
        <v>3.1929999999999952</v>
      </c>
      <c r="J145" s="168">
        <v>4.8</v>
      </c>
      <c r="K145" s="171">
        <v>3.9093117408906899</v>
      </c>
      <c r="L145" s="171">
        <v>2.8823529411764701</v>
      </c>
      <c r="M145" s="171">
        <f t="shared" si="11"/>
        <v>3.0376764705882326</v>
      </c>
      <c r="N145" s="177"/>
      <c r="O145" s="157">
        <f t="shared" si="12"/>
        <v>2.8918287120689445</v>
      </c>
      <c r="P145" s="158">
        <v>1.8009239208892751</v>
      </c>
      <c r="Q145" s="158">
        <v>2.6344021933484356</v>
      </c>
      <c r="R145" s="158">
        <f t="shared" si="17"/>
        <v>0.83347827245916051</v>
      </c>
      <c r="S145" s="175">
        <v>2.23582019298658</v>
      </c>
      <c r="T145" s="175">
        <f t="shared" si="15"/>
        <v>0.43489627209730486</v>
      </c>
      <c r="U145" s="158">
        <v>1.5291812583816409</v>
      </c>
      <c r="V145" s="158">
        <f t="shared" si="10"/>
        <v>-0.27174266250763424</v>
      </c>
      <c r="W145" s="70"/>
      <c r="X145" s="70"/>
      <c r="Y145" s="70"/>
      <c r="Z145" s="70"/>
      <c r="AA145" s="70"/>
      <c r="AB145" s="70"/>
      <c r="AC145" s="70"/>
      <c r="AD145" s="70"/>
      <c r="AE145" s="70"/>
      <c r="AF145" s="70"/>
      <c r="AG145" s="71"/>
      <c r="AH145" s="70"/>
      <c r="AI145" s="70"/>
      <c r="AJ145" s="72"/>
      <c r="AK145" s="112"/>
      <c r="AM145" s="70"/>
      <c r="AN145" s="70"/>
      <c r="AO145" s="70"/>
      <c r="AP145" s="70"/>
      <c r="AQ145" s="70"/>
      <c r="AR145" s="71"/>
      <c r="AS145" s="165"/>
      <c r="AT145" s="165"/>
      <c r="AU145" s="71"/>
    </row>
    <row r="146" spans="1:47" x14ac:dyDescent="0.55000000000000004">
      <c r="A146">
        <f>A142+1</f>
        <v>1995</v>
      </c>
      <c r="B146" t="s">
        <v>194</v>
      </c>
      <c r="C146" s="98">
        <v>3.3613445378151261</v>
      </c>
      <c r="D146" s="99"/>
      <c r="E146" s="99"/>
      <c r="F146" s="99"/>
      <c r="G146" s="99"/>
      <c r="H146" s="180">
        <f t="shared" si="16"/>
        <v>2.5261567715113453</v>
      </c>
      <c r="I146" s="168">
        <f t="shared" si="13"/>
        <v>2.6263333333333287</v>
      </c>
      <c r="J146" s="168">
        <v>4.2333333333333334</v>
      </c>
      <c r="K146" s="171">
        <v>4.3511016346837197</v>
      </c>
      <c r="L146" s="171">
        <v>3.46205962059621</v>
      </c>
      <c r="M146" s="171">
        <f t="shared" si="11"/>
        <v>3.0441964769647694</v>
      </c>
      <c r="N146" s="177"/>
      <c r="O146" s="157">
        <f t="shared" si="12"/>
        <v>2.8983487184454813</v>
      </c>
      <c r="P146" s="158">
        <v>2.4650552166190494</v>
      </c>
      <c r="Q146" s="158">
        <v>3.4043566242114025</v>
      </c>
      <c r="R146" s="158">
        <f t="shared" si="17"/>
        <v>0.93930140759235314</v>
      </c>
      <c r="S146" s="175">
        <v>2.7458343111945283</v>
      </c>
      <c r="T146" s="175">
        <f t="shared" si="15"/>
        <v>0.28077909457547889</v>
      </c>
      <c r="U146" s="158">
        <v>2.0690908326663902</v>
      </c>
      <c r="V146" s="158">
        <f t="shared" si="10"/>
        <v>-0.3959643839526592</v>
      </c>
      <c r="W146" s="70"/>
      <c r="X146" s="70"/>
      <c r="Y146" s="70"/>
      <c r="Z146" s="70"/>
      <c r="AA146" s="70"/>
      <c r="AB146" s="70"/>
      <c r="AC146" s="70"/>
      <c r="AD146" s="70"/>
      <c r="AE146" s="70"/>
      <c r="AF146" s="70"/>
      <c r="AG146" s="71"/>
      <c r="AH146" s="70"/>
      <c r="AI146" s="70"/>
      <c r="AJ146" s="72"/>
      <c r="AK146" s="112"/>
      <c r="AM146" s="70"/>
      <c r="AN146" s="70"/>
      <c r="AO146" s="70"/>
      <c r="AP146" s="70"/>
      <c r="AQ146" s="70"/>
      <c r="AR146" s="71"/>
      <c r="AS146" s="165"/>
      <c r="AT146" s="165"/>
      <c r="AU146" s="71"/>
    </row>
    <row r="147" spans="1:47" x14ac:dyDescent="0.55000000000000004">
      <c r="B147" t="s">
        <v>195</v>
      </c>
      <c r="C147" s="98">
        <v>2.635914332784175</v>
      </c>
      <c r="D147" s="99"/>
      <c r="E147" s="99"/>
      <c r="F147" s="99"/>
      <c r="G147" s="99"/>
      <c r="H147" s="180">
        <f t="shared" si="16"/>
        <v>1.8007265664803942</v>
      </c>
      <c r="I147" s="168">
        <f t="shared" si="13"/>
        <v>2.492999999999995</v>
      </c>
      <c r="J147" s="168">
        <v>4.0999999999999996</v>
      </c>
      <c r="K147" s="171">
        <v>4.1968680089485497</v>
      </c>
      <c r="L147" s="171">
        <v>3.3125</v>
      </c>
      <c r="M147" s="171">
        <f t="shared" si="11"/>
        <v>2.9027499999999975</v>
      </c>
      <c r="N147" s="177"/>
      <c r="O147" s="157">
        <f t="shared" si="12"/>
        <v>2.7569022414807094</v>
      </c>
      <c r="P147" s="158">
        <v>2.4453736311692609</v>
      </c>
      <c r="Q147" s="158">
        <v>3.4200526161940985</v>
      </c>
      <c r="R147" s="158">
        <f t="shared" si="17"/>
        <v>0.97467898502483763</v>
      </c>
      <c r="S147" s="175">
        <v>2.7264325323475305</v>
      </c>
      <c r="T147" s="175">
        <f t="shared" si="15"/>
        <v>0.28105890117826959</v>
      </c>
      <c r="U147" s="158">
        <v>2.6047743912737076</v>
      </c>
      <c r="V147" s="158">
        <f t="shared" si="10"/>
        <v>0.1594007601044467</v>
      </c>
      <c r="W147" s="70"/>
      <c r="X147" s="70"/>
      <c r="Y147" s="70"/>
      <c r="Z147" s="70"/>
      <c r="AA147" s="70"/>
      <c r="AB147" s="70"/>
      <c r="AC147" s="70"/>
      <c r="AD147" s="70"/>
      <c r="AE147" s="70"/>
      <c r="AF147" s="70"/>
      <c r="AG147" s="71"/>
      <c r="AH147" s="70"/>
      <c r="AI147" s="70"/>
      <c r="AJ147" s="72"/>
      <c r="AK147" s="112"/>
      <c r="AM147" s="70"/>
      <c r="AN147" s="70"/>
      <c r="AO147" s="70"/>
      <c r="AP147" s="70"/>
      <c r="AQ147" s="70"/>
      <c r="AR147" s="71"/>
      <c r="AS147" s="165"/>
      <c r="AT147" s="165"/>
      <c r="AU147" s="71"/>
    </row>
    <row r="148" spans="1:47" x14ac:dyDescent="0.55000000000000004">
      <c r="B148" t="s">
        <v>196</v>
      </c>
      <c r="C148" s="98">
        <v>2.5472473294987625</v>
      </c>
      <c r="D148" s="99"/>
      <c r="E148" s="99"/>
      <c r="F148" s="99"/>
      <c r="G148" s="99"/>
      <c r="H148" s="180">
        <f t="shared" si="16"/>
        <v>1.7120595631949818</v>
      </c>
      <c r="I148" s="168">
        <f t="shared" si="13"/>
        <v>2.4596666666666627</v>
      </c>
      <c r="J148" s="168">
        <v>4.0666666666666673</v>
      </c>
      <c r="K148" s="171">
        <v>4.1039823008849599</v>
      </c>
      <c r="L148" s="171">
        <v>3.17105263157895</v>
      </c>
      <c r="M148" s="171">
        <f t="shared" si="11"/>
        <v>2.8153596491228061</v>
      </c>
      <c r="N148" s="177"/>
      <c r="O148" s="157">
        <f t="shared" si="12"/>
        <v>2.6695118906035176</v>
      </c>
      <c r="P148" s="158">
        <v>2.7476797878663319</v>
      </c>
      <c r="Q148" s="158">
        <v>3.6705827342334061</v>
      </c>
      <c r="R148" s="158">
        <f t="shared" si="17"/>
        <v>0.92290294636707415</v>
      </c>
      <c r="S148" s="175">
        <v>2.9343807763400775</v>
      </c>
      <c r="T148" s="175">
        <f t="shared" si="15"/>
        <v>0.18670098847374561</v>
      </c>
      <c r="U148" s="158">
        <v>3.8632710175539415</v>
      </c>
      <c r="V148" s="158">
        <f t="shared" si="10"/>
        <v>1.1155912296876096</v>
      </c>
      <c r="W148" s="70"/>
      <c r="X148" s="70"/>
      <c r="Y148" s="70"/>
      <c r="Z148" s="70"/>
      <c r="AA148" s="70"/>
      <c r="AB148" s="70"/>
      <c r="AC148" s="70"/>
      <c r="AD148" s="70"/>
      <c r="AE148" s="70"/>
      <c r="AF148" s="70"/>
      <c r="AG148" s="71"/>
      <c r="AH148" s="70"/>
      <c r="AI148" s="70"/>
      <c r="AJ148" s="72"/>
      <c r="AK148" s="112"/>
      <c r="AM148" s="70"/>
      <c r="AN148" s="70"/>
      <c r="AO148" s="70"/>
      <c r="AP148" s="70"/>
      <c r="AQ148" s="70"/>
      <c r="AR148" s="71"/>
      <c r="AS148" s="165"/>
      <c r="AT148" s="165"/>
      <c r="AU148" s="71"/>
    </row>
    <row r="149" spans="1:47" x14ac:dyDescent="0.55000000000000004">
      <c r="B149" t="s">
        <v>197</v>
      </c>
      <c r="C149" s="98">
        <v>3.0253475061324635</v>
      </c>
      <c r="D149" s="99"/>
      <c r="E149" s="99"/>
      <c r="F149" s="99"/>
      <c r="G149" s="99"/>
      <c r="H149" s="180">
        <f t="shared" si="16"/>
        <v>2.1901597398286827</v>
      </c>
      <c r="I149" s="168">
        <f t="shared" si="13"/>
        <v>2.826333333333328</v>
      </c>
      <c r="J149" s="168">
        <v>4.4333333333333327</v>
      </c>
      <c r="K149" s="171">
        <v>4.0074906367041203</v>
      </c>
      <c r="L149" s="171">
        <v>3.7433836858006</v>
      </c>
      <c r="M149" s="171">
        <f t="shared" si="11"/>
        <v>3.284858509566964</v>
      </c>
      <c r="N149" s="177"/>
      <c r="O149" s="157">
        <f t="shared" si="12"/>
        <v>3.1390107510476755</v>
      </c>
      <c r="P149" s="158">
        <v>2.8594725726643162</v>
      </c>
      <c r="Q149" s="158">
        <v>3.1649245063879192</v>
      </c>
      <c r="R149" s="158">
        <f t="shared" si="17"/>
        <v>0.30545193372360302</v>
      </c>
      <c r="S149" s="175">
        <v>2.9235727440147343</v>
      </c>
      <c r="T149" s="175">
        <f t="shared" si="15"/>
        <v>6.4100171350418123E-2</v>
      </c>
      <c r="U149" s="158">
        <v>3.2162182500868255</v>
      </c>
      <c r="V149" s="158">
        <f t="shared" si="10"/>
        <v>0.35674567742250929</v>
      </c>
      <c r="W149" s="70"/>
      <c r="X149" s="70"/>
      <c r="Y149" s="70"/>
      <c r="Z149" s="70"/>
      <c r="AA149" s="70"/>
      <c r="AB149" s="70"/>
      <c r="AC149" s="70"/>
      <c r="AD149" s="70"/>
      <c r="AE149" s="70"/>
      <c r="AF149" s="70"/>
      <c r="AG149" s="71"/>
      <c r="AH149" s="70"/>
      <c r="AI149" s="70"/>
      <c r="AJ149" s="72"/>
      <c r="AK149" s="112"/>
      <c r="AM149" s="70"/>
      <c r="AN149" s="70"/>
      <c r="AO149" s="70"/>
      <c r="AP149" s="70"/>
      <c r="AQ149" s="70"/>
      <c r="AR149" s="71"/>
      <c r="AS149" s="165"/>
      <c r="AT149" s="165"/>
      <c r="AU149" s="71"/>
    </row>
    <row r="150" spans="1:47" x14ac:dyDescent="0.55000000000000004">
      <c r="A150">
        <f>A146+1</f>
        <v>1996</v>
      </c>
      <c r="B150" t="s">
        <v>194</v>
      </c>
      <c r="C150" s="98">
        <v>3.0228758169934546</v>
      </c>
      <c r="D150" s="176"/>
      <c r="H150" s="180">
        <f t="shared" si="16"/>
        <v>2.1876880506896739</v>
      </c>
      <c r="I150" s="168">
        <f t="shared" si="13"/>
        <v>2.659666666666662</v>
      </c>
      <c r="J150" s="168">
        <v>4.2666666666666666</v>
      </c>
      <c r="K150" s="171">
        <v>3.8622668579627</v>
      </c>
      <c r="L150" s="171">
        <v>2.8709016393442601</v>
      </c>
      <c r="M150" s="171">
        <f t="shared" si="11"/>
        <v>2.765284153005461</v>
      </c>
      <c r="N150" s="177"/>
      <c r="O150" s="157">
        <f t="shared" si="12"/>
        <v>2.6194363944861729</v>
      </c>
      <c r="P150" s="158">
        <v>2.6253247112142617</v>
      </c>
      <c r="Q150" s="158">
        <v>2.7685046621388238</v>
      </c>
      <c r="R150" s="158">
        <f t="shared" si="17"/>
        <v>0.14317995092456215</v>
      </c>
      <c r="S150" s="175">
        <v>2.8780264961169593</v>
      </c>
      <c r="T150" s="175">
        <f t="shared" si="15"/>
        <v>0.25270178490269757</v>
      </c>
      <c r="U150" s="158">
        <v>3.6255307875495646</v>
      </c>
      <c r="V150" s="158">
        <f t="shared" si="10"/>
        <v>1.0002060763353029</v>
      </c>
      <c r="W150" s="70"/>
      <c r="X150" s="70"/>
      <c r="Y150" s="70"/>
      <c r="Z150" s="70"/>
      <c r="AA150" s="70"/>
      <c r="AB150" s="70"/>
      <c r="AC150" s="70"/>
      <c r="AD150" s="70"/>
      <c r="AE150" s="70"/>
      <c r="AF150" s="70"/>
      <c r="AG150" s="71"/>
      <c r="AH150" s="70"/>
      <c r="AI150" s="70"/>
      <c r="AJ150" s="72"/>
      <c r="AK150" s="112"/>
      <c r="AM150" s="70"/>
      <c r="AN150" s="70"/>
      <c r="AO150" s="70"/>
      <c r="AP150" s="70"/>
      <c r="AQ150" s="70"/>
      <c r="AR150" s="71"/>
      <c r="AS150" s="165"/>
      <c r="AT150" s="165"/>
      <c r="AU150" s="71"/>
    </row>
    <row r="151" spans="1:47" x14ac:dyDescent="0.55000000000000004">
      <c r="B151" t="s">
        <v>195</v>
      </c>
      <c r="C151" s="98">
        <v>2.4038461538461542</v>
      </c>
      <c r="D151" s="176"/>
      <c r="E151" s="98">
        <v>2.7285714285714291</v>
      </c>
      <c r="F151" s="98">
        <v>3</v>
      </c>
      <c r="G151" s="98"/>
      <c r="H151" s="180">
        <f t="shared" si="16"/>
        <v>1.5686583875423734</v>
      </c>
      <c r="I151" s="168">
        <f t="shared" si="13"/>
        <v>2.7263333333333293</v>
      </c>
      <c r="J151" s="168">
        <v>4.3333333333333339</v>
      </c>
      <c r="K151" s="171">
        <v>3.7664624808575802</v>
      </c>
      <c r="L151" s="171">
        <v>2.78571428571429</v>
      </c>
      <c r="M151" s="171">
        <f t="shared" si="11"/>
        <v>2.7560238095238097</v>
      </c>
      <c r="N151" s="177"/>
      <c r="O151" s="172">
        <f t="shared" si="12"/>
        <v>2.6101760510045215</v>
      </c>
      <c r="P151" s="158">
        <v>2.3815538549173993</v>
      </c>
      <c r="Q151" s="158">
        <v>2.2498586772187963</v>
      </c>
      <c r="R151" s="158">
        <f t="shared" si="17"/>
        <v>-0.13169517769860306</v>
      </c>
      <c r="S151" s="175">
        <v>2.8115159694107064</v>
      </c>
      <c r="T151" s="175">
        <f t="shared" si="15"/>
        <v>0.42996211449330701</v>
      </c>
      <c r="U151" s="158">
        <v>3.7748456689535601</v>
      </c>
      <c r="V151" s="158">
        <f t="shared" si="10"/>
        <v>1.3932918140361608</v>
      </c>
      <c r="W151" s="70"/>
      <c r="X151" s="70"/>
      <c r="Y151" s="70"/>
      <c r="Z151" s="70"/>
      <c r="AA151" s="70"/>
      <c r="AB151" s="70"/>
      <c r="AC151" s="70"/>
      <c r="AD151" s="70"/>
      <c r="AE151" s="70"/>
      <c r="AF151" s="70"/>
      <c r="AG151" s="71"/>
      <c r="AH151" s="70"/>
      <c r="AI151" s="70"/>
      <c r="AJ151" s="72"/>
      <c r="AK151" s="112"/>
      <c r="AM151" s="70"/>
      <c r="AN151" s="70"/>
      <c r="AO151" s="70"/>
      <c r="AP151" s="70"/>
      <c r="AQ151" s="70"/>
      <c r="AR151" s="71"/>
      <c r="AS151" s="165"/>
      <c r="AT151" s="165"/>
      <c r="AU151" s="71"/>
    </row>
    <row r="152" spans="1:47" x14ac:dyDescent="0.55000000000000004">
      <c r="B152" t="s">
        <v>196</v>
      </c>
      <c r="C152" s="98">
        <v>2.5599999999999907</v>
      </c>
      <c r="D152" s="99"/>
      <c r="E152" s="98">
        <v>2.6455172413793102</v>
      </c>
      <c r="F152" s="98">
        <v>2.9275862068965521</v>
      </c>
      <c r="G152" s="98"/>
      <c r="H152" s="180">
        <f t="shared" si="16"/>
        <v>1.72481223369621</v>
      </c>
      <c r="I152" s="168">
        <f t="shared" si="13"/>
        <v>2.6263333333333287</v>
      </c>
      <c r="J152" s="168">
        <v>4.2333333333333334</v>
      </c>
      <c r="K152" s="171">
        <v>3.8334524660471798</v>
      </c>
      <c r="L152" s="171">
        <v>2.8887640449438199</v>
      </c>
      <c r="M152" s="171">
        <f>AVERAGE(I152,L152)</f>
        <v>2.7575486891385745</v>
      </c>
      <c r="N152" s="177"/>
      <c r="O152" s="157">
        <f t="shared" ref="O152:O163" si="18">L152-(AVERAGE($L$165:$L$185)-AVERAGE($O$165:$O$185))</f>
        <v>2.611700930619286</v>
      </c>
      <c r="P152" s="158">
        <v>2.24110824360001</v>
      </c>
      <c r="Q152" s="158">
        <v>2.1536900264983103</v>
      </c>
      <c r="R152" s="158">
        <f t="shared" si="17"/>
        <v>-8.7418217101699724E-2</v>
      </c>
      <c r="S152" s="175">
        <v>2.8731762065095694</v>
      </c>
      <c r="T152" s="175">
        <f t="shared" si="15"/>
        <v>0.63206796290955936</v>
      </c>
      <c r="U152" s="158">
        <v>2.9511056834539033</v>
      </c>
      <c r="V152" s="158">
        <f t="shared" si="10"/>
        <v>0.7099974398538933</v>
      </c>
      <c r="W152" s="70"/>
      <c r="X152" s="70"/>
      <c r="Y152" s="70"/>
      <c r="Z152" s="70"/>
      <c r="AA152" s="70"/>
      <c r="AB152" s="70"/>
      <c r="AC152" s="70"/>
      <c r="AD152" s="70"/>
      <c r="AE152" s="70"/>
      <c r="AF152" s="70"/>
      <c r="AG152" s="71"/>
      <c r="AH152" s="70"/>
      <c r="AI152" s="70"/>
      <c r="AJ152" s="72"/>
      <c r="AK152" s="112"/>
      <c r="AM152" s="70"/>
      <c r="AN152" s="70"/>
      <c r="AO152" s="70"/>
      <c r="AP152" s="70"/>
      <c r="AQ152" s="70"/>
      <c r="AR152" s="71"/>
      <c r="AS152" s="165"/>
      <c r="AT152" s="165"/>
      <c r="AU152" s="71"/>
    </row>
    <row r="153" spans="1:47" x14ac:dyDescent="0.55000000000000004">
      <c r="B153" t="s">
        <v>197</v>
      </c>
      <c r="C153" s="98">
        <v>2.6273885350318564</v>
      </c>
      <c r="D153" s="99"/>
      <c r="E153" s="98">
        <v>2.8942857142857137</v>
      </c>
      <c r="F153" s="98">
        <v>2.8771428571428568</v>
      </c>
      <c r="G153" s="98"/>
      <c r="H153" s="180">
        <f t="shared" si="16"/>
        <v>1.7922007687280757</v>
      </c>
      <c r="K153" s="171">
        <v>3.93932584269663</v>
      </c>
      <c r="L153" s="171">
        <v>2.9581339712918702</v>
      </c>
      <c r="M153" s="171">
        <f t="shared" ref="M153:M165" si="19">AVERAGE(I153,L153)</f>
        <v>2.9581339712918702</v>
      </c>
      <c r="N153" s="177"/>
      <c r="O153" s="157">
        <f t="shared" si="18"/>
        <v>2.6810708569673363</v>
      </c>
      <c r="P153" s="158">
        <v>2.4555011201654366</v>
      </c>
      <c r="Q153" s="158">
        <v>2.6118772867998956</v>
      </c>
      <c r="R153" s="158">
        <f t="shared" si="17"/>
        <v>0.15637616663445897</v>
      </c>
      <c r="S153" s="175">
        <v>3.2207559830015526</v>
      </c>
      <c r="T153" s="175">
        <f t="shared" si="15"/>
        <v>0.76525486283611599</v>
      </c>
      <c r="U153" s="158">
        <v>3.2316113070442753</v>
      </c>
      <c r="V153" s="158">
        <f t="shared" si="10"/>
        <v>0.7761101868788387</v>
      </c>
      <c r="W153" s="70"/>
      <c r="X153" s="70"/>
      <c r="Y153" s="70"/>
      <c r="Z153" s="70"/>
      <c r="AA153" s="70"/>
      <c r="AB153" s="70"/>
      <c r="AC153" s="70"/>
      <c r="AD153" s="70"/>
      <c r="AE153" s="70"/>
      <c r="AF153" s="70"/>
      <c r="AG153" s="71"/>
      <c r="AH153" s="70"/>
      <c r="AI153" s="70"/>
      <c r="AJ153" s="72"/>
      <c r="AK153" s="112"/>
      <c r="AM153" s="70"/>
      <c r="AN153" s="70"/>
      <c r="AO153" s="70"/>
      <c r="AP153" s="70"/>
      <c r="AQ153" s="70"/>
      <c r="AR153" s="71"/>
      <c r="AS153" s="165"/>
      <c r="AT153" s="165"/>
      <c r="AU153" s="71"/>
    </row>
    <row r="154" spans="1:47" x14ac:dyDescent="0.55000000000000004">
      <c r="A154">
        <f>A150+1</f>
        <v>1997</v>
      </c>
      <c r="B154" t="s">
        <v>194</v>
      </c>
      <c r="C154" s="98">
        <v>1.8167456556082238</v>
      </c>
      <c r="D154" s="99"/>
      <c r="E154" s="98">
        <v>2.8468749999999998</v>
      </c>
      <c r="F154" s="98">
        <v>3.2265624999999996</v>
      </c>
      <c r="G154" s="98"/>
      <c r="H154" s="180">
        <f t="shared" si="16"/>
        <v>0.98155788930444299</v>
      </c>
      <c r="K154" s="171">
        <v>3.97887323943662</v>
      </c>
      <c r="L154" s="171">
        <v>2.9037328094302599</v>
      </c>
      <c r="M154" s="171">
        <f t="shared" si="19"/>
        <v>2.9037328094302599</v>
      </c>
      <c r="N154" s="177"/>
      <c r="O154" s="157">
        <f t="shared" si="18"/>
        <v>2.626669695105726</v>
      </c>
      <c r="P154" s="158">
        <v>1.9246210489209261</v>
      </c>
      <c r="Q154" s="158">
        <v>2.6995239428731281</v>
      </c>
      <c r="R154" s="158">
        <f t="shared" si="17"/>
        <v>0.77490289395220202</v>
      </c>
      <c r="S154" s="175">
        <v>2.864120781527518</v>
      </c>
      <c r="T154" s="175">
        <f t="shared" si="15"/>
        <v>0.93949973260659192</v>
      </c>
      <c r="U154" s="158">
        <v>2.4796978695429459</v>
      </c>
      <c r="V154" s="158">
        <f t="shared" si="10"/>
        <v>0.5550768206220198</v>
      </c>
      <c r="W154" s="70"/>
      <c r="X154" s="70"/>
      <c r="Y154" s="70"/>
      <c r="Z154" s="70"/>
      <c r="AA154" s="70"/>
      <c r="AB154" s="70"/>
      <c r="AC154" s="70"/>
      <c r="AD154" s="70"/>
      <c r="AE154" s="70"/>
      <c r="AF154" s="70"/>
      <c r="AG154" s="71"/>
      <c r="AH154" s="70"/>
      <c r="AI154" s="70"/>
      <c r="AJ154" s="72"/>
      <c r="AK154" s="112"/>
      <c r="AM154" s="70"/>
      <c r="AN154" s="70"/>
      <c r="AO154" s="70"/>
      <c r="AP154" s="70"/>
      <c r="AQ154" s="70"/>
      <c r="AR154" s="71"/>
      <c r="AS154" s="165"/>
      <c r="AT154" s="165"/>
      <c r="AU154" s="71"/>
    </row>
    <row r="155" spans="1:47" x14ac:dyDescent="0.55000000000000004">
      <c r="B155" t="s">
        <v>195</v>
      </c>
      <c r="C155" s="98">
        <v>2.102803738317748</v>
      </c>
      <c r="D155" s="99"/>
      <c r="E155" s="98">
        <v>2.5852941176470585</v>
      </c>
      <c r="F155" s="98">
        <v>3.0588235294117645</v>
      </c>
      <c r="G155" s="98"/>
      <c r="H155" s="180">
        <f t="shared" si="16"/>
        <v>1.2676159720139673</v>
      </c>
      <c r="K155" s="171">
        <v>4.1735849056603804</v>
      </c>
      <c r="L155" s="171">
        <v>3.1231884057971002</v>
      </c>
      <c r="M155" s="171">
        <f t="shared" si="19"/>
        <v>3.1231884057971002</v>
      </c>
      <c r="N155" s="177"/>
      <c r="O155" s="157">
        <f t="shared" si="18"/>
        <v>2.8461252914725663</v>
      </c>
      <c r="P155" s="158">
        <v>1.5970545688533235</v>
      </c>
      <c r="Q155" s="158">
        <v>2.6592215833701687</v>
      </c>
      <c r="R155" s="158">
        <f t="shared" si="17"/>
        <v>1.0621670145168451</v>
      </c>
      <c r="S155" s="175">
        <v>2.5596149639028738</v>
      </c>
      <c r="T155" s="175">
        <f t="shared" si="15"/>
        <v>0.96256039504955027</v>
      </c>
      <c r="U155" s="158">
        <v>2.4121986060818301</v>
      </c>
      <c r="V155" s="158">
        <f t="shared" si="10"/>
        <v>0.81514403722850659</v>
      </c>
      <c r="W155" s="70"/>
      <c r="X155" s="70"/>
      <c r="Y155" s="70"/>
      <c r="Z155" s="70"/>
      <c r="AA155" s="70"/>
      <c r="AB155" s="70"/>
      <c r="AC155" s="70"/>
      <c r="AD155" s="70"/>
      <c r="AE155" s="70"/>
      <c r="AF155" s="70"/>
      <c r="AG155" s="71"/>
      <c r="AH155" s="70"/>
      <c r="AI155" s="70"/>
      <c r="AJ155" s="72"/>
      <c r="AK155" s="112"/>
      <c r="AM155" s="70"/>
      <c r="AN155" s="70"/>
      <c r="AO155" s="70"/>
      <c r="AP155" s="70"/>
      <c r="AQ155" s="70"/>
      <c r="AR155" s="71"/>
      <c r="AS155" s="165"/>
      <c r="AT155" s="165"/>
      <c r="AU155" s="71"/>
    </row>
    <row r="156" spans="1:47" x14ac:dyDescent="0.55000000000000004">
      <c r="B156" t="s">
        <v>196</v>
      </c>
      <c r="C156" s="98">
        <v>2.102803738317748</v>
      </c>
      <c r="D156" s="99"/>
      <c r="E156" s="98">
        <v>2.4223529411764702</v>
      </c>
      <c r="F156" s="98">
        <v>2.9323529411764708</v>
      </c>
      <c r="G156" s="98"/>
      <c r="H156" s="180">
        <f t="shared" si="16"/>
        <v>1.2676159720139673</v>
      </c>
      <c r="K156" s="171">
        <v>4.4031791907514499</v>
      </c>
      <c r="L156" s="171">
        <v>3.4137323943662001</v>
      </c>
      <c r="M156" s="171">
        <f t="shared" si="19"/>
        <v>3.4137323943662001</v>
      </c>
      <c r="N156" s="177"/>
      <c r="O156" s="157">
        <f t="shared" si="18"/>
        <v>3.1366692800416662</v>
      </c>
      <c r="P156" s="158">
        <v>1.9352124526714363</v>
      </c>
      <c r="Q156" s="158">
        <v>3.4825321485733127</v>
      </c>
      <c r="R156" s="158">
        <f t="shared" si="17"/>
        <v>1.5473196959018765</v>
      </c>
      <c r="S156" s="175">
        <v>2.8365699323587137</v>
      </c>
      <c r="T156" s="175">
        <f t="shared" si="15"/>
        <v>0.90135747968727742</v>
      </c>
      <c r="U156" s="158">
        <v>2.1565012554150229</v>
      </c>
      <c r="V156" s="158">
        <f t="shared" si="10"/>
        <v>0.22128880274358664</v>
      </c>
      <c r="W156" s="70"/>
      <c r="X156" s="70"/>
      <c r="Y156" s="70"/>
      <c r="Z156" s="70"/>
      <c r="AA156" s="70"/>
      <c r="AB156" s="70"/>
      <c r="AC156" s="70"/>
      <c r="AD156" s="70"/>
      <c r="AE156" s="70"/>
      <c r="AF156" s="70"/>
      <c r="AG156" s="71"/>
      <c r="AH156" s="70"/>
      <c r="AI156" s="70"/>
      <c r="AJ156" s="72"/>
      <c r="AK156" s="112"/>
      <c r="AM156" s="70"/>
      <c r="AN156" s="70"/>
      <c r="AO156" s="70"/>
      <c r="AP156" s="70"/>
      <c r="AQ156" s="70"/>
      <c r="AR156" s="71"/>
      <c r="AS156" s="165"/>
      <c r="AT156" s="165"/>
      <c r="AU156" s="71"/>
    </row>
    <row r="157" spans="1:47" x14ac:dyDescent="0.55000000000000004">
      <c r="B157" t="s">
        <v>197</v>
      </c>
      <c r="C157" s="98">
        <v>2.3938223938223895</v>
      </c>
      <c r="D157" s="99"/>
      <c r="E157" s="98">
        <v>2.6330555555555559</v>
      </c>
      <c r="F157" s="98">
        <v>2.8552777777777787</v>
      </c>
      <c r="G157" s="98"/>
      <c r="H157" s="180">
        <f t="shared" si="16"/>
        <v>1.5586346275186087</v>
      </c>
      <c r="K157" s="171">
        <v>4.5374787052810897</v>
      </c>
      <c r="L157" s="171">
        <v>3.599609375</v>
      </c>
      <c r="M157" s="171">
        <f t="shared" si="19"/>
        <v>3.599609375</v>
      </c>
      <c r="N157" s="177"/>
      <c r="O157" s="157">
        <f t="shared" si="18"/>
        <v>3.3225462606754661</v>
      </c>
      <c r="P157" s="158">
        <v>1.8425428436866298</v>
      </c>
      <c r="Q157" s="158">
        <v>3.6809479400954785</v>
      </c>
      <c r="R157" s="158">
        <f t="shared" si="17"/>
        <v>1.8384050964088487</v>
      </c>
      <c r="S157" s="175">
        <v>2.7518959913326171</v>
      </c>
      <c r="T157" s="175">
        <f t="shared" si="15"/>
        <v>0.90935314764598729</v>
      </c>
      <c r="U157" s="158">
        <v>1.1835138964075185</v>
      </c>
      <c r="V157" s="158">
        <f t="shared" si="10"/>
        <v>-0.65902894727911132</v>
      </c>
      <c r="W157" s="70"/>
      <c r="X157" s="70"/>
      <c r="Y157" s="70"/>
      <c r="Z157" s="70"/>
      <c r="AA157" s="70"/>
      <c r="AB157" s="70"/>
      <c r="AC157" s="70"/>
      <c r="AD157" s="70"/>
      <c r="AE157" s="70"/>
      <c r="AF157" s="70"/>
      <c r="AG157" s="71"/>
      <c r="AH157" s="70"/>
      <c r="AI157" s="70"/>
      <c r="AJ157" s="72"/>
      <c r="AK157" s="112"/>
      <c r="AM157" s="70"/>
      <c r="AN157" s="70"/>
      <c r="AO157" s="70"/>
      <c r="AP157" s="70"/>
      <c r="AQ157" s="70"/>
      <c r="AR157" s="71"/>
      <c r="AS157" s="165"/>
      <c r="AT157" s="165"/>
      <c r="AU157" s="71"/>
    </row>
    <row r="158" spans="1:47" x14ac:dyDescent="0.55000000000000004">
      <c r="A158">
        <f>A154+1</f>
        <v>1998</v>
      </c>
      <c r="B158" t="s">
        <v>194</v>
      </c>
      <c r="C158" s="98">
        <v>2.3076923076923079</v>
      </c>
      <c r="D158" s="99"/>
      <c r="E158" s="98">
        <v>2.699736842105263</v>
      </c>
      <c r="F158" s="98">
        <v>2.610789473684211</v>
      </c>
      <c r="G158" s="98">
        <v>2.5819444444444439</v>
      </c>
      <c r="H158" s="180">
        <f t="shared" si="16"/>
        <v>1.4725045413885272</v>
      </c>
      <c r="K158" s="171">
        <v>4.33146517213771</v>
      </c>
      <c r="L158" s="171">
        <v>3.3192982456140401</v>
      </c>
      <c r="M158" s="171">
        <f t="shared" si="19"/>
        <v>3.3192982456140401</v>
      </c>
      <c r="N158" s="177"/>
      <c r="O158" s="157">
        <f t="shared" si="18"/>
        <v>3.0422351312895062</v>
      </c>
      <c r="P158" s="158">
        <v>1.5722046892337715</v>
      </c>
      <c r="Q158" s="158">
        <v>3.3975023177182919</v>
      </c>
      <c r="R158" s="158">
        <f t="shared" si="17"/>
        <v>1.8252976284845204</v>
      </c>
      <c r="S158" s="175">
        <v>2.5469458234405664</v>
      </c>
      <c r="T158" s="175">
        <f t="shared" si="15"/>
        <v>0.97474113420679487</v>
      </c>
      <c r="U158" s="158">
        <v>1.4611002894260281</v>
      </c>
      <c r="V158" s="158">
        <f t="shared" si="10"/>
        <v>-0.11110439980774345</v>
      </c>
      <c r="W158" s="70"/>
      <c r="X158" s="70"/>
      <c r="Y158" s="70"/>
      <c r="Z158" s="70"/>
      <c r="AA158" s="70"/>
      <c r="AB158" s="70"/>
      <c r="AC158" s="70"/>
      <c r="AD158" s="70"/>
      <c r="AE158" s="70"/>
      <c r="AF158" s="70"/>
      <c r="AG158" s="71"/>
      <c r="AH158" s="70"/>
      <c r="AI158" s="70"/>
      <c r="AJ158" s="72"/>
      <c r="AK158" s="112"/>
      <c r="AM158" s="70"/>
      <c r="AN158" s="70"/>
      <c r="AO158" s="70"/>
      <c r="AP158" s="70"/>
      <c r="AQ158" s="70"/>
      <c r="AR158" s="71"/>
      <c r="AS158" s="165"/>
      <c r="AT158" s="165"/>
      <c r="AU158" s="71"/>
    </row>
    <row r="159" spans="1:47" x14ac:dyDescent="0.55000000000000004">
      <c r="B159" t="s">
        <v>195</v>
      </c>
      <c r="C159" s="98">
        <v>2.503793626707119</v>
      </c>
      <c r="D159" s="99"/>
      <c r="E159" s="98">
        <v>2.622424242424243</v>
      </c>
      <c r="F159" s="98">
        <v>2.5406060606060605</v>
      </c>
      <c r="G159" s="98">
        <v>2.5966666666666662</v>
      </c>
      <c r="H159" s="180">
        <f t="shared" si="16"/>
        <v>1.6686058604033382</v>
      </c>
      <c r="K159" s="171">
        <v>4.4353338968723603</v>
      </c>
      <c r="L159" s="171">
        <v>3.5873778501628699</v>
      </c>
      <c r="M159" s="171">
        <f t="shared" si="19"/>
        <v>3.5873778501628699</v>
      </c>
      <c r="N159" s="177"/>
      <c r="O159" s="157">
        <f t="shared" si="18"/>
        <v>3.310314735838336</v>
      </c>
      <c r="P159" s="158">
        <v>1.8429097974227915</v>
      </c>
      <c r="Q159" s="158">
        <v>3.9959071570897748</v>
      </c>
      <c r="R159" s="158">
        <f t="shared" si="17"/>
        <v>2.1529973596669834</v>
      </c>
      <c r="S159" s="175">
        <v>2.9863481228669002</v>
      </c>
      <c r="T159" s="175">
        <f t="shared" si="15"/>
        <v>1.1434383254441087</v>
      </c>
      <c r="U159" s="158">
        <v>0.96467038351789824</v>
      </c>
      <c r="V159" s="158">
        <f t="shared" si="10"/>
        <v>-0.87823941390489324</v>
      </c>
      <c r="W159" s="70"/>
      <c r="X159" s="70"/>
      <c r="Y159" s="70"/>
      <c r="Z159" s="70"/>
      <c r="AA159" s="70"/>
      <c r="AB159" s="70"/>
      <c r="AC159" s="70"/>
      <c r="AD159" s="70"/>
      <c r="AE159" s="70"/>
      <c r="AF159" s="70"/>
      <c r="AG159" s="71"/>
      <c r="AH159" s="70"/>
      <c r="AI159" s="70"/>
      <c r="AJ159" s="72"/>
      <c r="AK159" s="112"/>
      <c r="AM159" s="70"/>
      <c r="AN159" s="70"/>
      <c r="AO159" s="70"/>
      <c r="AP159" s="70"/>
      <c r="AQ159" s="70"/>
      <c r="AR159" s="71"/>
      <c r="AS159" s="165"/>
      <c r="AT159" s="165"/>
      <c r="AU159" s="71"/>
    </row>
    <row r="160" spans="1:47" x14ac:dyDescent="0.55000000000000004">
      <c r="B160" t="s">
        <v>196</v>
      </c>
      <c r="C160" s="98">
        <v>2.5000000000000084</v>
      </c>
      <c r="D160" s="99"/>
      <c r="E160" s="98">
        <v>2.6265624999999999</v>
      </c>
      <c r="F160" s="98">
        <v>2.5228125000000001</v>
      </c>
      <c r="G160" s="98">
        <v>2.5120000000000005</v>
      </c>
      <c r="H160" s="180">
        <f t="shared" si="16"/>
        <v>1.6648122336962277</v>
      </c>
      <c r="K160" s="171">
        <v>4.4920100925147199</v>
      </c>
      <c r="L160" s="171">
        <v>3.4957446808510602</v>
      </c>
      <c r="M160" s="171">
        <f t="shared" si="19"/>
        <v>3.4957446808510602</v>
      </c>
      <c r="N160" s="177"/>
      <c r="O160" s="157">
        <f t="shared" si="18"/>
        <v>3.2186815665265263</v>
      </c>
      <c r="P160" s="158">
        <v>1.3932571477364917</v>
      </c>
      <c r="Q160" s="158">
        <v>3.3280000000000172</v>
      </c>
      <c r="R160" s="158">
        <f t="shared" si="17"/>
        <v>1.9347428522635255</v>
      </c>
      <c r="S160" s="175">
        <v>2.5673668576278601</v>
      </c>
      <c r="T160" s="175">
        <f t="shared" si="15"/>
        <v>1.1741097098913684</v>
      </c>
      <c r="U160" s="158">
        <v>1.0443485497704472</v>
      </c>
      <c r="V160" s="158">
        <f t="shared" si="10"/>
        <v>-0.34890859796604445</v>
      </c>
      <c r="W160" s="70"/>
      <c r="X160" s="70"/>
      <c r="Y160" s="70"/>
      <c r="Z160" s="70"/>
      <c r="AA160" s="70"/>
      <c r="AB160" s="70"/>
      <c r="AC160" s="70"/>
      <c r="AD160" s="70"/>
      <c r="AE160" s="70"/>
      <c r="AF160" s="70"/>
      <c r="AG160" s="71"/>
      <c r="AH160" s="70"/>
      <c r="AI160" s="70"/>
      <c r="AJ160" s="72"/>
      <c r="AK160" s="112"/>
      <c r="AM160" s="70"/>
      <c r="AN160" s="70"/>
      <c r="AO160" s="70"/>
      <c r="AP160" s="70"/>
      <c r="AQ160" s="70"/>
      <c r="AR160" s="71"/>
      <c r="AS160" s="165"/>
      <c r="AT160" s="165"/>
      <c r="AU160" s="71"/>
    </row>
    <row r="161" spans="1:47" x14ac:dyDescent="0.55000000000000004">
      <c r="B161" t="s">
        <v>197</v>
      </c>
      <c r="C161" s="98">
        <v>2.4702653247941471</v>
      </c>
      <c r="D161" s="99"/>
      <c r="E161" s="98">
        <v>2.4407407407407402</v>
      </c>
      <c r="F161" s="98">
        <v>2.3259259259259255</v>
      </c>
      <c r="G161" s="98">
        <v>2.3038461538461541</v>
      </c>
      <c r="H161" s="180">
        <f t="shared" si="16"/>
        <v>1.6350775584903663</v>
      </c>
      <c r="K161" s="171">
        <v>4.2</v>
      </c>
      <c r="L161" s="171">
        <v>3.0448603351955299</v>
      </c>
      <c r="M161" s="171">
        <f t="shared" si="19"/>
        <v>3.0448603351955299</v>
      </c>
      <c r="N161" s="177"/>
      <c r="O161" s="157">
        <f t="shared" si="18"/>
        <v>2.767797220870996</v>
      </c>
      <c r="P161" s="158">
        <v>1.4232054210158793</v>
      </c>
      <c r="Q161" s="158">
        <v>2.9735449735449322</v>
      </c>
      <c r="R161" s="158">
        <f t="shared" si="17"/>
        <v>1.5503395525290529</v>
      </c>
      <c r="S161" s="175">
        <v>2.5516659637283823</v>
      </c>
      <c r="T161" s="175">
        <f t="shared" si="15"/>
        <v>1.128460542712503</v>
      </c>
      <c r="U161" s="158">
        <v>1.9374071480676207</v>
      </c>
      <c r="V161" s="158">
        <f t="shared" si="10"/>
        <v>0.51420172705174139</v>
      </c>
      <c r="W161" s="70"/>
      <c r="X161" s="70"/>
      <c r="Y161" s="70"/>
      <c r="Z161" s="70"/>
      <c r="AA161" s="70"/>
      <c r="AB161" s="70"/>
      <c r="AC161" s="70"/>
      <c r="AD161" s="70"/>
      <c r="AE161" s="70"/>
      <c r="AF161" s="70"/>
      <c r="AG161" s="71"/>
      <c r="AH161" s="70"/>
      <c r="AI161" s="70"/>
      <c r="AJ161" s="72"/>
      <c r="AK161" s="112"/>
      <c r="AM161" s="70"/>
      <c r="AN161" s="70"/>
      <c r="AO161" s="70"/>
      <c r="AP161" s="70"/>
      <c r="AQ161" s="70"/>
      <c r="AR161" s="71"/>
      <c r="AS161" s="165"/>
      <c r="AT161" s="165"/>
      <c r="AU161" s="71"/>
    </row>
    <row r="162" spans="1:47" x14ac:dyDescent="0.55000000000000004">
      <c r="A162">
        <f>A158+1</f>
        <v>1999</v>
      </c>
      <c r="B162" t="s">
        <v>194</v>
      </c>
      <c r="C162" s="98">
        <v>2.3722627737226354</v>
      </c>
      <c r="D162" s="99"/>
      <c r="E162" s="98">
        <v>2.1448275862068966</v>
      </c>
      <c r="F162" s="98">
        <v>2.2137931034482761</v>
      </c>
      <c r="G162" s="98">
        <v>2.340740740740741</v>
      </c>
      <c r="H162" s="180">
        <f t="shared" si="16"/>
        <v>1.5370750074188546</v>
      </c>
      <c r="K162" s="171">
        <v>4.0999999999999996</v>
      </c>
      <c r="L162" s="171">
        <v>3.0386029411764701</v>
      </c>
      <c r="M162" s="171">
        <f t="shared" si="19"/>
        <v>3.0386029411764701</v>
      </c>
      <c r="N162" s="177" t="s">
        <v>1050</v>
      </c>
      <c r="O162" s="157">
        <f t="shared" si="18"/>
        <v>2.7615398268519362</v>
      </c>
      <c r="P162" s="158">
        <v>1.5530711461702964</v>
      </c>
      <c r="Q162" s="158">
        <v>2.2046413502109914</v>
      </c>
      <c r="R162" s="158">
        <f t="shared" si="17"/>
        <v>0.65157020404069499</v>
      </c>
      <c r="S162" s="175">
        <v>2.5678804462218494</v>
      </c>
      <c r="T162" s="175">
        <f t="shared" si="15"/>
        <v>1.014809300051553</v>
      </c>
      <c r="U162" s="158">
        <v>1.81154428947859</v>
      </c>
      <c r="V162" s="158">
        <f t="shared" si="10"/>
        <v>0.25847314330829363</v>
      </c>
      <c r="W162" s="70"/>
      <c r="X162" s="70"/>
      <c r="Y162" s="70"/>
      <c r="Z162" s="70"/>
      <c r="AA162" s="70"/>
      <c r="AB162" s="70"/>
      <c r="AC162" s="70"/>
      <c r="AD162" s="70"/>
      <c r="AE162" s="70"/>
      <c r="AF162" s="70"/>
      <c r="AG162" s="71"/>
      <c r="AH162" s="70"/>
      <c r="AI162" s="70"/>
      <c r="AJ162" s="72"/>
      <c r="AK162" s="112"/>
      <c r="AM162" s="70"/>
      <c r="AN162" s="70"/>
      <c r="AO162" s="70"/>
      <c r="AP162" s="70"/>
      <c r="AQ162" s="70"/>
      <c r="AR162" s="71"/>
      <c r="AS162" s="165"/>
      <c r="AT162" s="165"/>
      <c r="AU162" s="71"/>
    </row>
    <row r="163" spans="1:47" x14ac:dyDescent="0.55000000000000004">
      <c r="B163" t="s">
        <v>195</v>
      </c>
      <c r="C163" s="98">
        <v>2.2401433691756272</v>
      </c>
      <c r="D163" s="99"/>
      <c r="E163" s="98">
        <v>2.2185185185185188</v>
      </c>
      <c r="F163" s="98">
        <v>2.3074074074074074</v>
      </c>
      <c r="G163" s="98">
        <v>2.4461538461538463</v>
      </c>
      <c r="H163" s="180">
        <f t="shared" si="16"/>
        <v>1.4049556028718464</v>
      </c>
      <c r="K163" s="171">
        <v>3.95336076817558</v>
      </c>
      <c r="L163" s="171">
        <v>2.8198294243070401</v>
      </c>
      <c r="M163" s="171">
        <f t="shared" si="19"/>
        <v>2.8198294243070401</v>
      </c>
      <c r="N163" s="177"/>
      <c r="O163" s="157">
        <f t="shared" si="18"/>
        <v>2.5427663099825062</v>
      </c>
      <c r="P163" s="158">
        <v>1.3990199379044412</v>
      </c>
      <c r="Q163" s="158">
        <v>1.4085236393765257</v>
      </c>
      <c r="R163" s="158">
        <f t="shared" si="17"/>
        <v>9.5037014720844581E-3</v>
      </c>
      <c r="S163" s="175">
        <v>2.257663628831807</v>
      </c>
      <c r="T163" s="175">
        <f t="shared" si="15"/>
        <v>0.85864369092736581</v>
      </c>
      <c r="U163" s="158">
        <v>1.0429459932737757</v>
      </c>
      <c r="V163" s="158">
        <f t="shared" si="10"/>
        <v>-0.35607394463066555</v>
      </c>
      <c r="W163" s="70"/>
      <c r="X163" s="70"/>
      <c r="Y163" s="70"/>
      <c r="Z163" s="70"/>
      <c r="AA163" s="70"/>
      <c r="AB163" s="70"/>
      <c r="AC163" s="70"/>
      <c r="AD163" s="70"/>
      <c r="AE163" s="70"/>
      <c r="AF163" s="70"/>
      <c r="AG163" s="71"/>
      <c r="AH163" s="70"/>
      <c r="AI163" s="70"/>
      <c r="AJ163" s="72"/>
      <c r="AK163" s="112"/>
      <c r="AM163" s="70"/>
      <c r="AN163" s="70"/>
      <c r="AO163" s="70"/>
      <c r="AP163" s="70"/>
      <c r="AQ163" s="70"/>
      <c r="AR163" s="71"/>
      <c r="AS163" s="165"/>
      <c r="AT163" s="165"/>
      <c r="AU163" s="71"/>
    </row>
    <row r="164" spans="1:47" x14ac:dyDescent="0.55000000000000004">
      <c r="B164" t="s">
        <v>196</v>
      </c>
      <c r="C164" s="98">
        <v>2.7802690582959593</v>
      </c>
      <c r="D164" s="99"/>
      <c r="E164" s="98">
        <v>2.1269230769230765</v>
      </c>
      <c r="F164" s="98">
        <v>2.4115384615384619</v>
      </c>
      <c r="G164" s="98">
        <v>2.5640000000000005</v>
      </c>
      <c r="H164" s="180">
        <f t="shared" si="16"/>
        <v>1.9450812919921785</v>
      </c>
      <c r="K164" s="171">
        <v>3.7075332348596799</v>
      </c>
      <c r="L164" s="171">
        <v>2.6704545454545499</v>
      </c>
      <c r="M164" s="171">
        <f t="shared" si="19"/>
        <v>2.6704545454545499</v>
      </c>
      <c r="N164" s="177"/>
      <c r="O164" s="157">
        <f>L164-(AVERAGE($L$165:$L$185)-AVERAGE($O$165:$O$185))</f>
        <v>2.393391431130016</v>
      </c>
      <c r="P164" s="158">
        <v>1.2272033985533852</v>
      </c>
      <c r="Q164" s="158">
        <v>1.1613502632393704</v>
      </c>
      <c r="R164" s="158">
        <f t="shared" si="17"/>
        <v>-6.5853135314014821E-2</v>
      </c>
      <c r="S164" s="175">
        <v>2.1514273893255904</v>
      </c>
      <c r="T164" s="175">
        <f t="shared" si="15"/>
        <v>0.92422399077220518</v>
      </c>
      <c r="U164" s="158">
        <v>-0.16306947725432508</v>
      </c>
      <c r="V164" s="158">
        <f t="shared" si="10"/>
        <v>-1.3902728758077103</v>
      </c>
      <c r="W164" s="70"/>
      <c r="X164" s="70"/>
      <c r="Y164" s="70"/>
      <c r="Z164" s="70"/>
      <c r="AA164" s="70"/>
      <c r="AB164" s="70"/>
      <c r="AC164" s="70"/>
      <c r="AD164" s="70"/>
      <c r="AE164" s="70"/>
      <c r="AF164" s="70"/>
      <c r="AG164" s="71"/>
      <c r="AH164" s="70"/>
      <c r="AI164" s="70"/>
      <c r="AJ164" s="72"/>
      <c r="AK164" s="112"/>
      <c r="AM164" s="70"/>
      <c r="AN164" s="70"/>
      <c r="AO164" s="70"/>
      <c r="AP164" s="70"/>
      <c r="AQ164" s="70"/>
      <c r="AR164" s="71"/>
      <c r="AS164" s="165"/>
      <c r="AT164" s="165"/>
      <c r="AU164" s="71"/>
    </row>
    <row r="165" spans="1:47" x14ac:dyDescent="0.55000000000000004">
      <c r="B165" t="s">
        <v>197</v>
      </c>
      <c r="C165" s="98">
        <v>2.3235031277926668</v>
      </c>
      <c r="D165" s="99"/>
      <c r="E165" s="98">
        <v>2.0910714285714289</v>
      </c>
      <c r="F165" s="98">
        <v>2.2964285714285713</v>
      </c>
      <c r="G165" s="98">
        <v>2.5249999999999999</v>
      </c>
      <c r="H165" s="180">
        <f t="shared" si="16"/>
        <v>1.488315361488886</v>
      </c>
      <c r="K165" s="171">
        <v>3.8876058506543498</v>
      </c>
      <c r="L165" s="171">
        <v>2.7972222222222198</v>
      </c>
      <c r="M165" s="171">
        <f t="shared" si="19"/>
        <v>2.7972222222222198</v>
      </c>
      <c r="N165" s="171">
        <v>1.5</v>
      </c>
      <c r="O165" s="157">
        <f>AVERAGE(L165,N165)</f>
        <v>2.1486111111111099</v>
      </c>
      <c r="P165" s="158">
        <v>1.1389648819161238</v>
      </c>
      <c r="Q165" s="158">
        <v>1.4489774946048755</v>
      </c>
      <c r="R165" s="158">
        <f t="shared" si="17"/>
        <v>0.31001261268875169</v>
      </c>
      <c r="S165" s="175">
        <v>2.179724449928031</v>
      </c>
      <c r="T165" s="175">
        <f t="shared" si="15"/>
        <v>1.0407595680119073</v>
      </c>
      <c r="U165" s="158">
        <v>-4.6051926129536014E-2</v>
      </c>
      <c r="V165" s="158">
        <f t="shared" si="10"/>
        <v>-1.1850168080456598</v>
      </c>
      <c r="W165" s="70"/>
      <c r="X165" s="70"/>
      <c r="Y165" s="70"/>
      <c r="Z165" s="70"/>
      <c r="AA165" s="70"/>
      <c r="AB165" s="70"/>
      <c r="AC165" s="70"/>
      <c r="AD165" s="70"/>
      <c r="AE165" s="70"/>
      <c r="AF165" s="70"/>
      <c r="AG165" s="71"/>
      <c r="AH165" s="70"/>
      <c r="AI165" s="70"/>
      <c r="AJ165" s="72"/>
      <c r="AK165" s="112"/>
      <c r="AM165" s="70"/>
      <c r="AN165" s="70"/>
      <c r="AO165" s="70"/>
      <c r="AP165" s="70"/>
      <c r="AQ165" s="70"/>
      <c r="AR165" s="71"/>
      <c r="AS165" s="165"/>
      <c r="AT165" s="165"/>
      <c r="AU165" s="71"/>
    </row>
    <row r="166" spans="1:47" x14ac:dyDescent="0.55000000000000004">
      <c r="A166">
        <f>A162+1</f>
        <v>2000</v>
      </c>
      <c r="B166" t="s">
        <v>194</v>
      </c>
      <c r="C166" s="98">
        <v>2.4064171122994678</v>
      </c>
      <c r="D166" s="99"/>
      <c r="E166" s="98">
        <v>2.1730769230769229</v>
      </c>
      <c r="F166" s="98">
        <v>2.3925925925925924</v>
      </c>
      <c r="G166" s="98">
        <v>2.4038461538461537</v>
      </c>
      <c r="H166" s="180">
        <f t="shared" si="16"/>
        <v>1.571229345995687</v>
      </c>
      <c r="K166" s="171">
        <v>3.8598326359832602</v>
      </c>
      <c r="L166" s="171">
        <v>2.7832568807339499</v>
      </c>
      <c r="M166" s="171"/>
      <c r="N166" s="171">
        <v>2.3095238095238102</v>
      </c>
      <c r="O166" s="157">
        <f t="shared" ref="O166:O204" si="20">AVERAGE(L166,N166)</f>
        <v>2.5463903451288799</v>
      </c>
      <c r="P166" s="158">
        <v>0.79027270695179652</v>
      </c>
      <c r="Q166" s="158">
        <v>2.2964186190525311</v>
      </c>
      <c r="R166" s="158">
        <f t="shared" si="17"/>
        <v>1.5061459121007346</v>
      </c>
      <c r="S166" s="175">
        <v>2.0726451877693393</v>
      </c>
      <c r="T166" s="175">
        <f t="shared" si="15"/>
        <v>1.2823724808175427</v>
      </c>
      <c r="U166" s="158">
        <v>-6.4475947394853961E-2</v>
      </c>
      <c r="V166" s="158">
        <f t="shared" si="10"/>
        <v>-0.85474865434665048</v>
      </c>
      <c r="W166" s="70"/>
      <c r="X166" s="70"/>
      <c r="Y166" s="70"/>
      <c r="Z166" s="70"/>
      <c r="AA166" s="70"/>
      <c r="AB166" s="70"/>
      <c r="AC166" s="70"/>
      <c r="AD166" s="70"/>
      <c r="AE166" s="70"/>
      <c r="AF166" s="70"/>
      <c r="AG166" s="71"/>
      <c r="AH166" s="70"/>
      <c r="AI166" s="70"/>
      <c r="AJ166" s="72"/>
      <c r="AK166" s="112"/>
      <c r="AM166" s="70"/>
      <c r="AN166" s="70"/>
      <c r="AO166" s="70"/>
      <c r="AP166" s="70"/>
      <c r="AQ166" s="70"/>
      <c r="AR166" s="71"/>
      <c r="AS166" s="165"/>
      <c r="AT166" s="165"/>
      <c r="AU166" s="71"/>
    </row>
    <row r="167" spans="1:47" x14ac:dyDescent="0.55000000000000004">
      <c r="B167" t="s">
        <v>195</v>
      </c>
      <c r="C167" s="98">
        <v>2.107111501316937</v>
      </c>
      <c r="D167" s="99"/>
      <c r="E167" s="98">
        <v>2.045666666666667</v>
      </c>
      <c r="F167" s="98">
        <v>2.3673333333333333</v>
      </c>
      <c r="G167" s="98">
        <v>2.4220689655172416</v>
      </c>
      <c r="H167" s="180">
        <f t="shared" si="16"/>
        <v>1.2719237350131563</v>
      </c>
      <c r="K167" s="171">
        <v>3.8171763175016298</v>
      </c>
      <c r="L167" s="171">
        <v>2.8024948024948002</v>
      </c>
      <c r="M167" s="171"/>
      <c r="N167" s="171">
        <v>2.3571428571428599</v>
      </c>
      <c r="O167" s="157">
        <f t="shared" si="20"/>
        <v>2.57981882981883</v>
      </c>
      <c r="P167" s="158">
        <v>0.62898882207547047</v>
      </c>
      <c r="Q167" s="158">
        <v>3.1200531072869211</v>
      </c>
      <c r="R167" s="158">
        <f t="shared" si="17"/>
        <v>2.4910642852114506</v>
      </c>
      <c r="S167" s="175">
        <v>2.0660320032408492</v>
      </c>
      <c r="T167" s="175">
        <f t="shared" si="15"/>
        <v>1.4370431811653788</v>
      </c>
      <c r="U167" s="158">
        <v>-0.1143977172826709</v>
      </c>
      <c r="V167" s="158">
        <f t="shared" si="10"/>
        <v>-0.74338653935814136</v>
      </c>
      <c r="W167" s="70"/>
      <c r="X167" s="70"/>
      <c r="Y167" s="70"/>
      <c r="Z167" s="70"/>
      <c r="AA167" s="70"/>
      <c r="AB167" s="70"/>
      <c r="AC167" s="70"/>
      <c r="AD167" s="70"/>
      <c r="AE167" s="70"/>
      <c r="AF167" s="70"/>
      <c r="AG167" s="71"/>
      <c r="AH167" s="70"/>
      <c r="AI167" s="70"/>
      <c r="AJ167" s="72"/>
      <c r="AK167" s="112"/>
      <c r="AM167" s="70"/>
      <c r="AN167" s="70"/>
      <c r="AO167" s="70"/>
      <c r="AP167" s="70"/>
      <c r="AQ167" s="70"/>
      <c r="AR167" s="71"/>
      <c r="AS167" s="165"/>
      <c r="AT167" s="165"/>
      <c r="AU167" s="71"/>
    </row>
    <row r="168" spans="1:47" x14ac:dyDescent="0.55000000000000004">
      <c r="B168" t="s">
        <v>196</v>
      </c>
      <c r="C168" s="98">
        <v>2.3705004389815527</v>
      </c>
      <c r="D168" s="99"/>
      <c r="E168" s="98">
        <v>2.1289655172413791</v>
      </c>
      <c r="F168" s="98">
        <v>2.3831034482758615</v>
      </c>
      <c r="G168" s="98">
        <v>2.4546428571428573</v>
      </c>
      <c r="H168" s="180">
        <f t="shared" si="16"/>
        <v>1.5353126726777719</v>
      </c>
      <c r="K168" s="171">
        <v>4.2243684992570598</v>
      </c>
      <c r="L168" s="171">
        <v>2.9700239808153501</v>
      </c>
      <c r="M168" s="171"/>
      <c r="N168" s="171">
        <v>2.1578947368421102</v>
      </c>
      <c r="O168" s="157">
        <f t="shared" si="20"/>
        <v>2.5639593588287299</v>
      </c>
      <c r="P168" s="158">
        <v>0.81160652797868238</v>
      </c>
      <c r="Q168" s="158">
        <v>3.1991428134088551</v>
      </c>
      <c r="R168" s="158">
        <f t="shared" si="17"/>
        <v>2.3875362854301727</v>
      </c>
      <c r="S168" s="175">
        <v>2.1061158363709893</v>
      </c>
      <c r="T168" s="175">
        <f t="shared" si="15"/>
        <v>1.2945093083923069</v>
      </c>
      <c r="U168" s="158">
        <v>0.56803798545999484</v>
      </c>
      <c r="V168" s="158">
        <f t="shared" si="10"/>
        <v>-0.24356854251868754</v>
      </c>
      <c r="W168" s="70"/>
      <c r="X168" s="70"/>
      <c r="Y168" s="70"/>
      <c r="Z168" s="70"/>
      <c r="AA168" s="70"/>
      <c r="AB168" s="70"/>
      <c r="AC168" s="70"/>
      <c r="AD168" s="70"/>
      <c r="AE168" s="70"/>
      <c r="AF168" s="70"/>
      <c r="AG168" s="71"/>
      <c r="AH168" s="70"/>
      <c r="AI168" s="70"/>
      <c r="AJ168" s="72"/>
      <c r="AK168" s="112"/>
      <c r="AM168" s="70"/>
      <c r="AN168" s="70"/>
      <c r="AO168" s="70"/>
      <c r="AP168" s="70"/>
      <c r="AQ168" s="70"/>
      <c r="AR168" s="71"/>
      <c r="AS168" s="165"/>
      <c r="AT168" s="165"/>
      <c r="AU168" s="71"/>
    </row>
    <row r="169" spans="1:47" x14ac:dyDescent="0.55000000000000004">
      <c r="B169" t="s">
        <v>197</v>
      </c>
      <c r="C169" s="98">
        <v>2.0157756354075471</v>
      </c>
      <c r="D169" s="99"/>
      <c r="E169" s="98">
        <v>2.1696428571428568</v>
      </c>
      <c r="F169" s="98">
        <v>2.3928571428571423</v>
      </c>
      <c r="G169" s="98">
        <v>2.4962962962962965</v>
      </c>
      <c r="H169" s="180">
        <f t="shared" si="16"/>
        <v>1.1805878691037663</v>
      </c>
      <c r="K169" s="171">
        <v>4.0514653323802703</v>
      </c>
      <c r="L169" s="171">
        <v>2.80215053763441</v>
      </c>
      <c r="M169" s="171"/>
      <c r="N169" s="171">
        <v>2.3095238095238102</v>
      </c>
      <c r="O169" s="157">
        <f t="shared" si="20"/>
        <v>2.5558371735791101</v>
      </c>
      <c r="P169" s="158">
        <v>0.95454963658110614</v>
      </c>
      <c r="Q169" s="158">
        <v>3.0794165316045365</v>
      </c>
      <c r="R169" s="158">
        <f t="shared" si="17"/>
        <v>2.1248668950234304</v>
      </c>
      <c r="S169" s="175">
        <v>2.0728516804186086</v>
      </c>
      <c r="T169" s="175">
        <f t="shared" si="15"/>
        <v>1.1183020438375024</v>
      </c>
      <c r="U169" s="158">
        <v>6.7158663568349652E-2</v>
      </c>
      <c r="V169" s="158">
        <f t="shared" si="10"/>
        <v>-0.88739097301275649</v>
      </c>
      <c r="W169" s="70"/>
      <c r="X169" s="70"/>
      <c r="Y169" s="70"/>
      <c r="Z169" s="70"/>
      <c r="AA169" s="70"/>
      <c r="AB169" s="70"/>
      <c r="AC169" s="70"/>
      <c r="AD169" s="70"/>
      <c r="AE169" s="70"/>
      <c r="AF169" s="70"/>
      <c r="AG169" s="71"/>
      <c r="AH169" s="70"/>
      <c r="AI169" s="70"/>
      <c r="AJ169" s="72"/>
      <c r="AK169" s="112"/>
      <c r="AM169" s="70"/>
      <c r="AN169" s="70"/>
      <c r="AO169" s="70"/>
      <c r="AP169" s="70"/>
      <c r="AQ169" s="70"/>
      <c r="AR169" s="71"/>
      <c r="AS169" s="165"/>
      <c r="AT169" s="165"/>
      <c r="AU169" s="71"/>
    </row>
    <row r="170" spans="1:47" x14ac:dyDescent="0.55000000000000004">
      <c r="A170">
        <f>A166+1</f>
        <v>2001</v>
      </c>
      <c r="B170" t="s">
        <v>194</v>
      </c>
      <c r="C170" s="98">
        <v>1.6622922134733209</v>
      </c>
      <c r="D170" s="99"/>
      <c r="E170" s="98">
        <v>2.1777777777777776</v>
      </c>
      <c r="F170" s="98">
        <v>2.4222222222222225</v>
      </c>
      <c r="G170" s="98">
        <v>2.3829629629629632</v>
      </c>
      <c r="H170" s="180">
        <f t="shared" si="16"/>
        <v>0.82710444716954012</v>
      </c>
      <c r="K170" s="171">
        <v>3.5045811518324599</v>
      </c>
      <c r="L170" s="171">
        <v>2.5188323917137501</v>
      </c>
      <c r="M170" s="171"/>
      <c r="N170" s="171">
        <v>2.0595919467132502</v>
      </c>
      <c r="O170" s="157">
        <f t="shared" si="20"/>
        <v>2.2892121692135001</v>
      </c>
      <c r="P170" s="158">
        <v>0.86123650275141017</v>
      </c>
      <c r="Q170" s="158">
        <v>2.5475457801543655</v>
      </c>
      <c r="R170" s="158">
        <f t="shared" si="17"/>
        <v>1.6863092774029553</v>
      </c>
      <c r="S170" s="175">
        <v>1.8697225572979619</v>
      </c>
      <c r="T170" s="175">
        <f t="shared" si="15"/>
        <v>1.0084860545465517</v>
      </c>
      <c r="U170" s="158">
        <v>0.83857309719566331</v>
      </c>
      <c r="V170" s="158">
        <f t="shared" si="10"/>
        <v>-2.2663405555746863E-2</v>
      </c>
      <c r="W170" s="70"/>
      <c r="X170" s="70"/>
      <c r="Y170" s="70"/>
      <c r="Z170" s="70"/>
      <c r="AA170" s="70"/>
      <c r="AB170" s="70"/>
      <c r="AC170" s="70"/>
      <c r="AD170" s="70"/>
      <c r="AE170" s="70"/>
      <c r="AF170" s="70"/>
      <c r="AG170" s="71"/>
      <c r="AH170" s="70"/>
      <c r="AI170" s="70"/>
      <c r="AJ170" s="72"/>
      <c r="AK170" s="112"/>
      <c r="AM170" s="70"/>
      <c r="AN170" s="70"/>
      <c r="AO170" s="70"/>
      <c r="AP170" s="70"/>
      <c r="AQ170" s="70"/>
      <c r="AR170" s="71"/>
      <c r="AS170" s="165"/>
      <c r="AT170" s="165"/>
      <c r="AU170" s="71"/>
    </row>
    <row r="171" spans="1:47" x14ac:dyDescent="0.55000000000000004">
      <c r="B171" t="s">
        <v>195</v>
      </c>
      <c r="C171" s="98">
        <v>2.1682567215958368</v>
      </c>
      <c r="D171" s="99"/>
      <c r="E171" s="98">
        <v>1.8999999999999997</v>
      </c>
      <c r="F171" s="98">
        <v>2.3111111111111104</v>
      </c>
      <c r="G171" s="98">
        <v>2.3814814814814809</v>
      </c>
      <c r="H171" s="180">
        <f t="shared" si="16"/>
        <v>1.333068955292056</v>
      </c>
      <c r="K171" s="171">
        <v>3.6640049140049098</v>
      </c>
      <c r="L171" s="171">
        <v>2.6524621212121202</v>
      </c>
      <c r="M171" s="171"/>
      <c r="N171" s="171">
        <v>2.0833333333333299</v>
      </c>
      <c r="O171" s="157">
        <f t="shared" si="20"/>
        <v>2.3678977272727249</v>
      </c>
      <c r="P171" s="158">
        <v>1.5149848776464125</v>
      </c>
      <c r="Q171" s="158">
        <v>1.9164108150935846</v>
      </c>
      <c r="R171" s="158">
        <f t="shared" si="17"/>
        <v>0.40142593744717203</v>
      </c>
      <c r="S171" s="175">
        <v>2.2821988489779699</v>
      </c>
      <c r="T171" s="175">
        <f t="shared" si="15"/>
        <v>0.76721397133155733</v>
      </c>
      <c r="U171" s="158">
        <v>1.0954821709482019</v>
      </c>
      <c r="V171" s="158">
        <f t="shared" ref="V171:V234" si="21">U171-P171</f>
        <v>-0.41950270669821066</v>
      </c>
      <c r="W171" s="70"/>
      <c r="X171" s="70"/>
      <c r="Y171" s="70"/>
      <c r="Z171" s="70"/>
      <c r="AA171" s="70"/>
      <c r="AB171" s="70"/>
      <c r="AC171" s="70"/>
      <c r="AD171" s="70"/>
      <c r="AE171" s="70"/>
      <c r="AF171" s="70"/>
      <c r="AG171" s="71"/>
      <c r="AH171" s="70"/>
      <c r="AI171" s="70"/>
      <c r="AJ171" s="72"/>
      <c r="AK171" s="112"/>
      <c r="AM171" s="70"/>
      <c r="AN171" s="70"/>
      <c r="AO171" s="70"/>
      <c r="AP171" s="70"/>
      <c r="AQ171" s="70"/>
      <c r="AR171" s="71"/>
      <c r="AS171" s="165"/>
      <c r="AT171" s="165"/>
      <c r="AU171" s="71"/>
    </row>
    <row r="172" spans="1:47" x14ac:dyDescent="0.55000000000000004">
      <c r="B172" t="s">
        <v>196</v>
      </c>
      <c r="C172" s="98">
        <v>2.3215821152192633</v>
      </c>
      <c r="D172" s="99"/>
      <c r="E172" s="98">
        <v>2.2773913043478262</v>
      </c>
      <c r="F172" s="98">
        <v>2.4713043478260865</v>
      </c>
      <c r="G172" s="98">
        <v>2.4114999999999998</v>
      </c>
      <c r="H172" s="180">
        <f t="shared" si="16"/>
        <v>1.4863943489154825</v>
      </c>
      <c r="K172" s="171">
        <v>3.8</v>
      </c>
      <c r="L172" s="171">
        <v>2.7363127853881299</v>
      </c>
      <c r="M172" s="171"/>
      <c r="N172" s="171">
        <v>2.1739130434782599</v>
      </c>
      <c r="O172" s="157">
        <f t="shared" si="20"/>
        <v>2.4551129144331947</v>
      </c>
      <c r="P172" s="158">
        <v>1.5349560098479458</v>
      </c>
      <c r="Q172" s="158">
        <v>1.7947196677543644</v>
      </c>
      <c r="R172" s="158">
        <f t="shared" si="17"/>
        <v>0.25976365790641864</v>
      </c>
      <c r="S172" s="175">
        <v>2.3800079333598063</v>
      </c>
      <c r="T172" s="175">
        <f t="shared" si="15"/>
        <v>0.84505192351186054</v>
      </c>
      <c r="U172" s="158">
        <v>1.0876720496913066</v>
      </c>
      <c r="V172" s="158">
        <f t="shared" si="21"/>
        <v>-0.44728396015663918</v>
      </c>
      <c r="W172" s="70"/>
      <c r="X172" s="70"/>
      <c r="Y172" s="70"/>
      <c r="Z172" s="70"/>
      <c r="AA172" s="70"/>
      <c r="AB172" s="70"/>
      <c r="AC172" s="70"/>
      <c r="AD172" s="70"/>
      <c r="AE172" s="70"/>
      <c r="AF172" s="70"/>
      <c r="AG172" s="71"/>
      <c r="AH172" s="70"/>
      <c r="AI172" s="70"/>
      <c r="AJ172" s="72"/>
      <c r="AK172" s="112"/>
      <c r="AM172" s="70"/>
      <c r="AN172" s="70"/>
      <c r="AO172" s="70"/>
      <c r="AP172" s="70"/>
      <c r="AQ172" s="70"/>
      <c r="AR172" s="71"/>
      <c r="AS172" s="165"/>
      <c r="AT172" s="165"/>
      <c r="AU172" s="71"/>
    </row>
    <row r="173" spans="1:47" x14ac:dyDescent="0.55000000000000004">
      <c r="B173" t="s">
        <v>197</v>
      </c>
      <c r="C173" s="98">
        <v>1.7948717948717898</v>
      </c>
      <c r="D173" s="99"/>
      <c r="E173" s="98">
        <v>2.3204166666666661</v>
      </c>
      <c r="F173" s="98">
        <v>2.4133333333333331</v>
      </c>
      <c r="G173" s="98">
        <v>2.458636363636364</v>
      </c>
      <c r="H173" s="180">
        <f t="shared" si="16"/>
        <v>0.95968402856800905</v>
      </c>
      <c r="K173" s="171">
        <v>3.5344239945466902</v>
      </c>
      <c r="L173" s="171">
        <v>2.5745798319327702</v>
      </c>
      <c r="M173" s="171"/>
      <c r="N173" s="171">
        <v>1.8611111111111101</v>
      </c>
      <c r="O173" s="157">
        <f t="shared" si="20"/>
        <v>2.2178454715219402</v>
      </c>
      <c r="P173" s="158">
        <v>1.0211660704928249</v>
      </c>
      <c r="Q173" s="158">
        <v>1.0514937106918154</v>
      </c>
      <c r="R173" s="158">
        <f t="shared" si="17"/>
        <v>3.032764019899048E-2</v>
      </c>
      <c r="S173" s="175">
        <v>1.991324921135643</v>
      </c>
      <c r="T173" s="175">
        <f t="shared" si="15"/>
        <v>0.97015885064281804</v>
      </c>
      <c r="U173" s="158">
        <v>-4.0884757879197764E-2</v>
      </c>
      <c r="V173" s="158">
        <f t="shared" si="21"/>
        <v>-1.0620508283720227</v>
      </c>
      <c r="W173" s="70"/>
      <c r="X173" s="70"/>
      <c r="Y173" s="70"/>
      <c r="Z173" s="70"/>
      <c r="AA173" s="70"/>
      <c r="AB173" s="70"/>
      <c r="AC173" s="70"/>
      <c r="AD173" s="70"/>
      <c r="AE173" s="70"/>
      <c r="AF173" s="70"/>
      <c r="AG173" s="71"/>
      <c r="AH173" s="70"/>
      <c r="AI173" s="70"/>
      <c r="AJ173" s="72"/>
      <c r="AK173" s="112"/>
      <c r="AM173" s="70"/>
      <c r="AN173" s="70"/>
      <c r="AO173" s="70"/>
      <c r="AP173" s="70"/>
      <c r="AQ173" s="70"/>
      <c r="AR173" s="71"/>
      <c r="AS173" s="165"/>
      <c r="AT173" s="165"/>
      <c r="AU173" s="71"/>
    </row>
    <row r="174" spans="1:47" x14ac:dyDescent="0.55000000000000004">
      <c r="A174">
        <f>A170+1</f>
        <v>2002</v>
      </c>
      <c r="B174" t="s">
        <v>194</v>
      </c>
      <c r="C174" s="98">
        <v>2.1496130696474633</v>
      </c>
      <c r="D174" s="99"/>
      <c r="E174" s="98">
        <v>2.2375000000000003</v>
      </c>
      <c r="F174" s="98">
        <v>2.4416666666666669</v>
      </c>
      <c r="G174" s="98">
        <v>2.4130434782608701</v>
      </c>
      <c r="H174" s="180">
        <f t="shared" si="16"/>
        <v>1.3144253033436826</v>
      </c>
      <c r="K174" s="171">
        <v>3.6377688172043001</v>
      </c>
      <c r="L174" s="171">
        <v>2.7031914893617</v>
      </c>
      <c r="M174" s="171"/>
      <c r="N174" s="171">
        <v>2.19374559465661</v>
      </c>
      <c r="O174" s="157">
        <f t="shared" si="20"/>
        <v>2.448468542009155</v>
      </c>
      <c r="P174" s="158">
        <v>1.5478911757834624</v>
      </c>
      <c r="Q174" s="158">
        <v>1.2249114521842017</v>
      </c>
      <c r="R174" s="158">
        <f t="shared" si="17"/>
        <v>-0.32297972359926064</v>
      </c>
      <c r="S174" s="175">
        <v>2.3682652457075193</v>
      </c>
      <c r="T174" s="175">
        <f t="shared" si="15"/>
        <v>0.82037406992405693</v>
      </c>
      <c r="U174" s="158">
        <v>3.3670394345193699E-2</v>
      </c>
      <c r="V174" s="158">
        <f t="shared" si="21"/>
        <v>-1.5142207814382687</v>
      </c>
      <c r="W174" s="70"/>
      <c r="X174" s="70"/>
      <c r="Y174" s="70"/>
      <c r="Z174" s="70"/>
      <c r="AA174" s="70"/>
      <c r="AB174" s="70"/>
      <c r="AC174" s="70"/>
      <c r="AD174" s="70"/>
      <c r="AE174" s="70"/>
      <c r="AF174" s="70"/>
      <c r="AG174" s="71"/>
      <c r="AH174" s="70"/>
      <c r="AI174" s="70"/>
      <c r="AJ174" s="72"/>
      <c r="AK174" s="112"/>
      <c r="AM174" s="70"/>
      <c r="AN174" s="70"/>
      <c r="AO174" s="70"/>
      <c r="AP174" s="70"/>
      <c r="AQ174" s="70"/>
      <c r="AR174" s="71"/>
      <c r="AS174" s="165"/>
      <c r="AT174" s="165"/>
      <c r="AU174" s="71"/>
    </row>
    <row r="175" spans="1:47" x14ac:dyDescent="0.55000000000000004">
      <c r="B175" t="s">
        <v>195</v>
      </c>
      <c r="C175" s="98">
        <v>2.0287404902789565</v>
      </c>
      <c r="D175" s="99"/>
      <c r="E175" s="98">
        <v>2.3740740740740742</v>
      </c>
      <c r="F175" s="98">
        <v>2.4370370370370371</v>
      </c>
      <c r="G175" s="98">
        <v>2.4759999999999995</v>
      </c>
      <c r="H175" s="180">
        <f t="shared" si="16"/>
        <v>1.1935527239751758</v>
      </c>
      <c r="K175" s="171">
        <v>3.7145499383477198</v>
      </c>
      <c r="L175" s="171">
        <v>2.7440604751619899</v>
      </c>
      <c r="M175" s="171"/>
      <c r="N175" s="171">
        <v>2.2956989247311799</v>
      </c>
      <c r="O175" s="157">
        <f t="shared" si="20"/>
        <v>2.5198796999465847</v>
      </c>
      <c r="P175" s="158">
        <v>0.93668463295503557</v>
      </c>
      <c r="Q175" s="158">
        <v>1.224430299791095</v>
      </c>
      <c r="R175" s="158">
        <f t="shared" si="17"/>
        <v>0.2877456668360594</v>
      </c>
      <c r="S175" s="175">
        <v>1.8626309662398199</v>
      </c>
      <c r="T175" s="175">
        <f t="shared" si="15"/>
        <v>0.92594633328478437</v>
      </c>
      <c r="U175" s="158">
        <v>0.18452145246511975</v>
      </c>
      <c r="V175" s="158">
        <f t="shared" si="21"/>
        <v>-0.75216318048991582</v>
      </c>
      <c r="W175" s="70"/>
      <c r="X175" s="70"/>
      <c r="Y175" s="70"/>
      <c r="Z175" s="70"/>
      <c r="AA175" s="70"/>
      <c r="AB175" s="70"/>
      <c r="AC175" s="70"/>
      <c r="AD175" s="70"/>
      <c r="AE175" s="70"/>
      <c r="AF175" s="70"/>
      <c r="AG175" s="71"/>
      <c r="AH175" s="70"/>
      <c r="AI175" s="70"/>
      <c r="AJ175" s="72"/>
      <c r="AK175" s="112"/>
      <c r="AM175" s="70"/>
      <c r="AN175" s="70"/>
      <c r="AO175" s="70"/>
      <c r="AP175" s="70"/>
      <c r="AQ175" s="70"/>
      <c r="AR175" s="71"/>
      <c r="AS175" s="165"/>
      <c r="AT175" s="165"/>
      <c r="AU175" s="71"/>
    </row>
    <row r="176" spans="1:47" x14ac:dyDescent="0.55000000000000004">
      <c r="B176" t="s">
        <v>196</v>
      </c>
      <c r="C176" s="98">
        <v>2.1026072329688814</v>
      </c>
      <c r="D176" s="99"/>
      <c r="E176" s="98">
        <v>2.1314814814814813</v>
      </c>
      <c r="F176" s="98">
        <v>2.4740740740740739</v>
      </c>
      <c r="G176" s="98">
        <v>2.465217391304348</v>
      </c>
      <c r="H176" s="180">
        <f t="shared" si="16"/>
        <v>1.2674194666651006</v>
      </c>
      <c r="K176" s="171">
        <v>3.6854237288135598</v>
      </c>
      <c r="L176" s="171">
        <v>2.68546365914787</v>
      </c>
      <c r="M176" s="171"/>
      <c r="N176" s="171">
        <v>2.1258351893095799</v>
      </c>
      <c r="O176" s="157">
        <f t="shared" si="20"/>
        <v>2.405649424228725</v>
      </c>
      <c r="P176" s="158">
        <v>1.0304111259115416</v>
      </c>
      <c r="Q176" s="158">
        <v>1.5299431735392943</v>
      </c>
      <c r="R176" s="158">
        <f t="shared" si="17"/>
        <v>0.49953204762775272</v>
      </c>
      <c r="S176" s="175">
        <v>1.9953506392870821</v>
      </c>
      <c r="T176" s="175">
        <f t="shared" si="15"/>
        <v>0.96493951337554051</v>
      </c>
      <c r="U176" s="158">
        <v>0.20571068570322382</v>
      </c>
      <c r="V176" s="158">
        <f t="shared" si="21"/>
        <v>-0.82470044020831779</v>
      </c>
      <c r="W176" s="70"/>
      <c r="X176" s="70"/>
      <c r="Y176" s="70"/>
      <c r="Z176" s="70"/>
      <c r="AA176" s="70"/>
      <c r="AB176" s="70"/>
      <c r="AC176" s="70"/>
      <c r="AD176" s="70"/>
      <c r="AE176" s="70"/>
      <c r="AF176" s="70"/>
      <c r="AG176" s="71"/>
      <c r="AH176" s="70"/>
      <c r="AI176" s="70"/>
      <c r="AJ176" s="72"/>
      <c r="AK176" s="112"/>
      <c r="AM176" s="70"/>
      <c r="AN176" s="70"/>
      <c r="AO176" s="70"/>
      <c r="AP176" s="70"/>
      <c r="AQ176" s="70"/>
      <c r="AR176" s="71"/>
      <c r="AS176" s="165"/>
      <c r="AT176" s="165"/>
      <c r="AU176" s="71"/>
    </row>
    <row r="177" spans="1:47" x14ac:dyDescent="0.55000000000000004">
      <c r="B177" t="s">
        <v>197</v>
      </c>
      <c r="C177" s="98">
        <v>2.3509655751469452</v>
      </c>
      <c r="D177" s="99"/>
      <c r="E177" s="98">
        <v>2.295454545454545</v>
      </c>
      <c r="F177" s="98">
        <v>2.3545454545454549</v>
      </c>
      <c r="G177" s="98">
        <v>2.4</v>
      </c>
      <c r="H177" s="180">
        <f t="shared" si="16"/>
        <v>1.5157778088431644</v>
      </c>
      <c r="K177" s="171">
        <v>3.8629700446144</v>
      </c>
      <c r="L177" s="171">
        <v>2.7975663716814201</v>
      </c>
      <c r="M177" s="171"/>
      <c r="N177" s="171">
        <v>2.16709844559586</v>
      </c>
      <c r="O177" s="157">
        <f t="shared" si="20"/>
        <v>2.4823324086386398</v>
      </c>
      <c r="P177" s="158">
        <v>1.5246102771362615</v>
      </c>
      <c r="Q177" s="158">
        <v>2.5478945832928162</v>
      </c>
      <c r="R177" s="158">
        <f t="shared" si="17"/>
        <v>1.0232843061565546</v>
      </c>
      <c r="S177" s="175">
        <v>2.6097042335202048</v>
      </c>
      <c r="T177" s="175">
        <f t="shared" si="15"/>
        <v>1.0850939563839432</v>
      </c>
      <c r="U177" s="158">
        <v>2.1260461549351817</v>
      </c>
      <c r="V177" s="158">
        <f t="shared" si="21"/>
        <v>0.60143587779892016</v>
      </c>
      <c r="W177" s="70"/>
      <c r="X177" s="70"/>
      <c r="Y177" s="70"/>
      <c r="Z177" s="70"/>
      <c r="AA177" s="70"/>
      <c r="AB177" s="70"/>
      <c r="AC177" s="70"/>
      <c r="AD177" s="70"/>
      <c r="AE177" s="70"/>
      <c r="AF177" s="70"/>
      <c r="AG177" s="71"/>
      <c r="AH177" s="70"/>
      <c r="AI177" s="70"/>
      <c r="AJ177" s="72"/>
      <c r="AK177" s="112"/>
      <c r="AM177" s="70"/>
      <c r="AN177" s="70"/>
      <c r="AO177" s="70"/>
      <c r="AP177" s="70"/>
      <c r="AQ177" s="70"/>
      <c r="AR177" s="71"/>
      <c r="AS177" s="165"/>
      <c r="AT177" s="165"/>
      <c r="AU177" s="71"/>
    </row>
    <row r="178" spans="1:47" x14ac:dyDescent="0.55000000000000004">
      <c r="A178">
        <f>A174+1</f>
        <v>2003</v>
      </c>
      <c r="B178" t="s">
        <v>194</v>
      </c>
      <c r="C178" s="98">
        <v>2.2537562604340593</v>
      </c>
      <c r="D178" s="99"/>
      <c r="E178" s="98">
        <v>2.3808333333333329</v>
      </c>
      <c r="F178" s="98">
        <v>2.3349999999999995</v>
      </c>
      <c r="G178" s="98">
        <v>2.3081818181818181</v>
      </c>
      <c r="H178" s="180">
        <f t="shared" si="16"/>
        <v>1.4185684941302785</v>
      </c>
      <c r="K178" s="171">
        <v>3.95529257067719</v>
      </c>
      <c r="L178" s="171">
        <v>2.8237885462555101</v>
      </c>
      <c r="M178" s="171"/>
      <c r="N178" s="171">
        <v>2.5237952697754098</v>
      </c>
      <c r="O178" s="157">
        <f t="shared" si="20"/>
        <v>2.6737919080154597</v>
      </c>
      <c r="P178" s="158">
        <v>1.4836969270466795</v>
      </c>
      <c r="Q178" s="158">
        <v>3.0665305924089949</v>
      </c>
      <c r="R178" s="158">
        <f t="shared" si="17"/>
        <v>1.5828336653623154</v>
      </c>
      <c r="S178" s="175">
        <v>2.8918449971081515</v>
      </c>
      <c r="T178" s="175">
        <f t="shared" si="15"/>
        <v>1.4081480700614719</v>
      </c>
      <c r="U178" s="158">
        <v>1.1309831291151937</v>
      </c>
      <c r="V178" s="158">
        <f t="shared" si="21"/>
        <v>-0.35271379793148583</v>
      </c>
      <c r="W178" s="70"/>
      <c r="X178" s="70"/>
      <c r="Y178" s="70"/>
      <c r="Z178" s="70"/>
      <c r="AA178" s="70"/>
      <c r="AB178" s="70"/>
      <c r="AC178" s="70"/>
      <c r="AD178" s="70"/>
      <c r="AE178" s="70"/>
      <c r="AF178" s="70"/>
      <c r="AG178" s="71"/>
      <c r="AH178" s="70"/>
      <c r="AI178" s="70"/>
      <c r="AJ178" s="72"/>
      <c r="AK178" s="112"/>
      <c r="AM178" s="70"/>
      <c r="AN178" s="70"/>
      <c r="AO178" s="70"/>
      <c r="AP178" s="70"/>
      <c r="AQ178" s="70"/>
      <c r="AR178" s="71"/>
      <c r="AS178" s="165"/>
      <c r="AT178" s="165"/>
      <c r="AU178" s="71"/>
    </row>
    <row r="179" spans="1:47" x14ac:dyDescent="0.55000000000000004">
      <c r="B179" t="s">
        <v>195</v>
      </c>
      <c r="C179" s="98">
        <v>2.6294165981922784</v>
      </c>
      <c r="D179" s="99"/>
      <c r="E179" s="98">
        <v>2.6242307692307696</v>
      </c>
      <c r="F179" s="98">
        <v>2.362307692307692</v>
      </c>
      <c r="G179" s="98">
        <v>2.2340909090909089</v>
      </c>
      <c r="H179" s="180">
        <f t="shared" si="16"/>
        <v>1.7942288318884976</v>
      </c>
      <c r="K179" s="171">
        <v>3.6067961165048499</v>
      </c>
      <c r="L179" s="171">
        <v>2.59778225806452</v>
      </c>
      <c r="M179" s="171"/>
      <c r="N179" s="171">
        <v>2.1770107311448901</v>
      </c>
      <c r="O179" s="157">
        <f t="shared" si="20"/>
        <v>2.387396494604705</v>
      </c>
      <c r="P179" s="158">
        <v>1.2687778677197343</v>
      </c>
      <c r="Q179" s="158">
        <v>3.0096481543704812</v>
      </c>
      <c r="R179" s="158">
        <f t="shared" si="17"/>
        <v>1.7408702866507468</v>
      </c>
      <c r="S179" s="175">
        <v>2.8952380952380992</v>
      </c>
      <c r="T179" s="175">
        <f t="shared" si="15"/>
        <v>1.6264602275183648</v>
      </c>
      <c r="U179" s="158">
        <v>0.95705171421002433</v>
      </c>
      <c r="V179" s="158">
        <f t="shared" si="21"/>
        <v>-0.31172615350971</v>
      </c>
      <c r="W179" s="70"/>
      <c r="X179" s="70"/>
      <c r="Y179" s="70"/>
      <c r="Z179" s="70"/>
      <c r="AA179" s="70"/>
      <c r="AB179" s="70"/>
      <c r="AC179" s="70"/>
      <c r="AD179" s="70"/>
      <c r="AE179" s="70"/>
      <c r="AF179" s="70"/>
      <c r="AG179" s="71"/>
      <c r="AH179" s="70"/>
      <c r="AI179" s="70"/>
      <c r="AJ179" s="72"/>
      <c r="AK179" s="112"/>
      <c r="AM179" s="70"/>
      <c r="AN179" s="70"/>
      <c r="AO179" s="70"/>
      <c r="AP179" s="70"/>
      <c r="AQ179" s="70"/>
      <c r="AR179" s="71"/>
      <c r="AS179" s="165"/>
      <c r="AT179" s="165"/>
      <c r="AU179" s="71"/>
    </row>
    <row r="180" spans="1:47" x14ac:dyDescent="0.55000000000000004">
      <c r="B180" t="s">
        <v>196</v>
      </c>
      <c r="C180" s="98">
        <v>2.2991947445102197</v>
      </c>
      <c r="D180" s="99"/>
      <c r="E180" s="98">
        <v>2.4295999999999993</v>
      </c>
      <c r="F180" s="98">
        <v>2.4035999999999991</v>
      </c>
      <c r="G180" s="98">
        <v>2.3957142857142855</v>
      </c>
      <c r="H180" s="180">
        <f t="shared" si="16"/>
        <v>1.4640069782064389</v>
      </c>
      <c r="K180" s="171">
        <v>3.3682008368200802</v>
      </c>
      <c r="L180" s="171">
        <v>2.4900000000000002</v>
      </c>
      <c r="M180" s="171"/>
      <c r="N180" s="171">
        <v>2.17672429064404</v>
      </c>
      <c r="O180" s="157">
        <f t="shared" si="20"/>
        <v>2.3333621453220204</v>
      </c>
      <c r="P180" s="158">
        <v>1.3765547694494131</v>
      </c>
      <c r="Q180" s="158">
        <v>2.9276693455797869</v>
      </c>
      <c r="R180" s="158">
        <f t="shared" si="17"/>
        <v>1.5511145761303737</v>
      </c>
      <c r="S180" s="175">
        <v>2.8679962013295324</v>
      </c>
      <c r="T180" s="175">
        <f t="shared" si="15"/>
        <v>1.4914414318801192</v>
      </c>
      <c r="U180" s="158">
        <v>1.5542208909834727</v>
      </c>
      <c r="V180" s="158">
        <f t="shared" si="21"/>
        <v>0.17766612153405958</v>
      </c>
      <c r="W180" s="70"/>
      <c r="X180" s="70"/>
      <c r="Y180" s="70"/>
      <c r="Z180" s="70"/>
      <c r="AA180" s="70"/>
      <c r="AB180" s="70"/>
      <c r="AC180" s="70"/>
      <c r="AD180" s="70"/>
      <c r="AE180" s="70"/>
      <c r="AF180" s="70"/>
      <c r="AG180" s="71"/>
      <c r="AH180" s="70"/>
      <c r="AI180" s="70"/>
      <c r="AJ180" s="72"/>
      <c r="AK180" s="112"/>
      <c r="AM180" s="70"/>
      <c r="AN180" s="70"/>
      <c r="AO180" s="70"/>
      <c r="AP180" s="70"/>
      <c r="AQ180" s="70"/>
      <c r="AR180" s="71"/>
      <c r="AS180" s="165"/>
      <c r="AT180" s="165"/>
      <c r="AU180" s="71"/>
    </row>
    <row r="181" spans="1:47" x14ac:dyDescent="0.55000000000000004">
      <c r="B181" t="s">
        <v>197</v>
      </c>
      <c r="C181" s="98">
        <v>2.4159345932378549</v>
      </c>
      <c r="D181" s="99"/>
      <c r="E181" s="114">
        <v>2.6785185185185183</v>
      </c>
      <c r="F181" s="114">
        <v>2.4114814814814816</v>
      </c>
      <c r="G181" s="114">
        <v>2.4716666666666662</v>
      </c>
      <c r="H181" s="181">
        <f t="shared" si="16"/>
        <v>1.5807468269340741</v>
      </c>
      <c r="K181" s="171">
        <v>3.8951612903225801</v>
      </c>
      <c r="L181" s="171">
        <v>2.87</v>
      </c>
      <c r="M181" s="171"/>
      <c r="N181" s="171">
        <v>2.5508288265627002</v>
      </c>
      <c r="O181" s="157">
        <f t="shared" si="20"/>
        <v>2.7104144132813501</v>
      </c>
      <c r="P181" s="158">
        <v>1.3186656951429541</v>
      </c>
      <c r="Q181" s="158">
        <v>2.6600284495021356</v>
      </c>
      <c r="R181" s="158">
        <f t="shared" si="17"/>
        <v>1.3413627543591815</v>
      </c>
      <c r="S181" s="175">
        <v>2.5810097965335501</v>
      </c>
      <c r="T181" s="175">
        <f t="shared" si="15"/>
        <v>1.2623441013905961</v>
      </c>
      <c r="U181" s="158">
        <v>1.3257089459232958</v>
      </c>
      <c r="V181" s="158">
        <f t="shared" si="21"/>
        <v>7.0432507803417366E-3</v>
      </c>
      <c r="W181" s="70"/>
      <c r="X181" s="70"/>
      <c r="Y181" s="70"/>
      <c r="Z181" s="70"/>
      <c r="AA181" s="70"/>
      <c r="AB181" s="70"/>
      <c r="AC181" s="70"/>
      <c r="AD181" s="70"/>
      <c r="AE181" s="70"/>
      <c r="AF181" s="70"/>
      <c r="AG181" s="71"/>
      <c r="AH181" s="70"/>
      <c r="AI181" s="70"/>
      <c r="AJ181" s="72"/>
      <c r="AK181" s="112"/>
      <c r="AM181" s="70"/>
      <c r="AN181" s="70"/>
      <c r="AO181" s="70"/>
      <c r="AP181" s="70"/>
      <c r="AQ181" s="70"/>
      <c r="AR181" s="71"/>
      <c r="AS181" s="165"/>
      <c r="AT181" s="165"/>
      <c r="AU181" s="71"/>
    </row>
    <row r="182" spans="1:47" x14ac:dyDescent="0.55000000000000004">
      <c r="A182">
        <f>A178+1</f>
        <v>2004</v>
      </c>
      <c r="B182" t="s">
        <v>194</v>
      </c>
      <c r="C182" s="98">
        <v>2.6</v>
      </c>
      <c r="E182" s="98">
        <v>1.6840000000000004</v>
      </c>
      <c r="F182" s="98">
        <v>1.9439999999999997</v>
      </c>
      <c r="G182" s="98">
        <v>1.9913043478260868</v>
      </c>
      <c r="H182" s="182">
        <f t="shared" ref="H182:H213" si="22">E182</f>
        <v>1.6840000000000004</v>
      </c>
      <c r="K182" s="171">
        <v>3.8649900727994702</v>
      </c>
      <c r="L182" s="171">
        <v>2.86</v>
      </c>
      <c r="M182" s="171"/>
      <c r="N182" s="171">
        <v>2.3814617275428298</v>
      </c>
      <c r="O182" s="157">
        <f t="shared" si="20"/>
        <v>2.6207308637714148</v>
      </c>
      <c r="P182" s="158">
        <v>1.2721978974507238</v>
      </c>
      <c r="Q182" s="158">
        <v>2.5839305922293647</v>
      </c>
      <c r="R182" s="158">
        <f t="shared" si="17"/>
        <v>1.311732694778641</v>
      </c>
      <c r="S182" s="175">
        <v>2.2859284242083646</v>
      </c>
      <c r="T182" s="175">
        <f t="shared" si="15"/>
        <v>1.0137305267576409</v>
      </c>
      <c r="U182" s="158">
        <v>1.4786862787856307</v>
      </c>
      <c r="V182" s="158">
        <f t="shared" si="21"/>
        <v>0.20648838133490699</v>
      </c>
      <c r="W182" s="70"/>
      <c r="X182" s="70"/>
      <c r="Y182" s="70"/>
      <c r="Z182" s="70"/>
      <c r="AA182" s="70"/>
      <c r="AB182" s="70"/>
      <c r="AC182" s="70"/>
      <c r="AD182" s="70"/>
      <c r="AE182" s="70"/>
      <c r="AF182" s="70"/>
      <c r="AG182" s="71"/>
      <c r="AH182" s="70"/>
      <c r="AI182" s="70"/>
      <c r="AJ182" s="72"/>
      <c r="AK182" s="112"/>
      <c r="AM182" s="70"/>
      <c r="AN182" s="70"/>
      <c r="AO182" s="70"/>
      <c r="AP182" s="70"/>
      <c r="AQ182" s="70"/>
      <c r="AR182" s="71"/>
      <c r="AS182" s="165"/>
      <c r="AT182" s="165"/>
      <c r="AU182" s="71"/>
    </row>
    <row r="183" spans="1:47" x14ac:dyDescent="0.55000000000000004">
      <c r="B183" t="s">
        <v>195</v>
      </c>
      <c r="C183" s="98">
        <v>2.7</v>
      </c>
      <c r="D183" s="98">
        <v>2.2000000000000002</v>
      </c>
      <c r="E183" s="98">
        <v>1.6108695652173914</v>
      </c>
      <c r="F183" s="98">
        <v>1.8378260869565213</v>
      </c>
      <c r="G183" s="98">
        <v>1.8761904761904764</v>
      </c>
      <c r="H183" s="182">
        <f t="shared" si="22"/>
        <v>1.6108695652173914</v>
      </c>
      <c r="K183" s="171">
        <v>4.0577592205984701</v>
      </c>
      <c r="L183" s="171">
        <v>3.13</v>
      </c>
      <c r="M183" s="171"/>
      <c r="N183" s="171">
        <v>2.41076154453439</v>
      </c>
      <c r="O183" s="157">
        <f t="shared" si="20"/>
        <v>2.7703807722671949</v>
      </c>
      <c r="P183" s="158">
        <v>1.3946422420265208</v>
      </c>
      <c r="Q183" s="158">
        <v>2.7586206896551744</v>
      </c>
      <c r="R183" s="158">
        <f t="shared" si="17"/>
        <v>1.3639784476286536</v>
      </c>
      <c r="S183" s="175">
        <v>2.2028878193261363</v>
      </c>
      <c r="T183" s="175">
        <f t="shared" ref="T183:T246" si="23">S183-P183</f>
        <v>0.80824557729961555</v>
      </c>
      <c r="U183" s="158">
        <v>2.0014343642770456</v>
      </c>
      <c r="V183" s="158">
        <f t="shared" si="21"/>
        <v>0.60679212225052481</v>
      </c>
      <c r="W183" s="70"/>
      <c r="X183" s="70"/>
      <c r="Y183" s="70"/>
      <c r="Z183" s="70"/>
      <c r="AA183" s="70"/>
      <c r="AB183" s="70"/>
      <c r="AC183" s="70"/>
      <c r="AD183" s="70"/>
      <c r="AE183" s="70"/>
      <c r="AF183" s="70"/>
      <c r="AG183" s="71"/>
      <c r="AH183" s="70"/>
      <c r="AI183" s="70"/>
      <c r="AJ183" s="72"/>
      <c r="AK183" s="112"/>
      <c r="AM183" s="70"/>
      <c r="AN183" s="70"/>
      <c r="AO183" s="70"/>
      <c r="AP183" s="70"/>
      <c r="AQ183" s="70"/>
      <c r="AR183" s="71"/>
      <c r="AS183" s="165"/>
      <c r="AT183" s="165"/>
      <c r="AU183" s="71"/>
    </row>
    <row r="184" spans="1:47" x14ac:dyDescent="0.55000000000000004">
      <c r="B184" t="s">
        <v>196</v>
      </c>
      <c r="C184" s="98">
        <v>2.5</v>
      </c>
      <c r="D184" s="98">
        <v>1.6</v>
      </c>
      <c r="E184" s="98">
        <v>1.635416666666667</v>
      </c>
      <c r="F184" s="98">
        <v>1.8854166666666661</v>
      </c>
      <c r="G184" s="98">
        <v>1.8913636363636359</v>
      </c>
      <c r="H184" s="182">
        <f t="shared" si="22"/>
        <v>1.635416666666667</v>
      </c>
      <c r="K184" s="171">
        <v>4.0301406563965196</v>
      </c>
      <c r="L184" s="171">
        <v>2.96</v>
      </c>
      <c r="M184" s="171"/>
      <c r="N184" s="171">
        <v>2.2851193819262701</v>
      </c>
      <c r="O184" s="157">
        <f t="shared" si="20"/>
        <v>2.622559690963135</v>
      </c>
      <c r="P184" s="158">
        <v>1.2599910945346124</v>
      </c>
      <c r="Q184" s="158">
        <v>3.1000185908161342</v>
      </c>
      <c r="R184" s="158">
        <f t="shared" si="17"/>
        <v>1.8400274962815217</v>
      </c>
      <c r="S184" s="175">
        <v>2.0679468242245065</v>
      </c>
      <c r="T184" s="175">
        <f t="shared" si="23"/>
        <v>0.80795572968989404</v>
      </c>
      <c r="U184" s="158">
        <v>1.7893594292100801</v>
      </c>
      <c r="V184" s="158">
        <f t="shared" si="21"/>
        <v>0.52936833467546762</v>
      </c>
      <c r="W184" s="70"/>
      <c r="X184" s="70"/>
      <c r="Y184" s="70"/>
      <c r="Z184" s="70"/>
      <c r="AA184" s="70"/>
      <c r="AB184" s="70"/>
      <c r="AC184" s="70"/>
      <c r="AD184" s="70"/>
      <c r="AE184" s="70"/>
      <c r="AF184" s="70"/>
      <c r="AG184" s="71"/>
      <c r="AH184" s="70"/>
      <c r="AI184" s="70"/>
      <c r="AJ184" s="72"/>
      <c r="AK184" s="112"/>
      <c r="AM184" s="70"/>
      <c r="AN184" s="70"/>
      <c r="AO184" s="70"/>
      <c r="AP184" s="70"/>
      <c r="AQ184" s="70"/>
      <c r="AR184" s="71"/>
      <c r="AS184" s="165"/>
      <c r="AT184" s="165"/>
      <c r="AU184" s="71"/>
    </row>
    <row r="185" spans="1:47" x14ac:dyDescent="0.55000000000000004">
      <c r="B185" t="s">
        <v>197</v>
      </c>
      <c r="C185" s="98">
        <v>2.4</v>
      </c>
      <c r="D185" s="98">
        <v>2</v>
      </c>
      <c r="E185" s="98">
        <v>1.4173913043478261</v>
      </c>
      <c r="F185" s="98">
        <v>1.7695652173913046</v>
      </c>
      <c r="G185" s="98">
        <v>1.9210526315789469</v>
      </c>
      <c r="H185" s="182">
        <f t="shared" si="22"/>
        <v>1.4173913043478261</v>
      </c>
      <c r="K185" s="171">
        <v>3.7586633663366298</v>
      </c>
      <c r="L185" s="171">
        <v>2.7</v>
      </c>
      <c r="M185" s="171"/>
      <c r="N185" s="171">
        <v>2.2624229780977898</v>
      </c>
      <c r="O185" s="157">
        <f t="shared" si="20"/>
        <v>2.4812114890488948</v>
      </c>
      <c r="P185" s="158">
        <v>1.4462121345003567</v>
      </c>
      <c r="Q185" s="158">
        <v>3.4039998152510407</v>
      </c>
      <c r="R185" s="158">
        <f t="shared" si="17"/>
        <v>1.957787680750684</v>
      </c>
      <c r="S185" s="175">
        <v>2.2773186409550021</v>
      </c>
      <c r="T185" s="175">
        <f t="shared" si="23"/>
        <v>0.83110650645464546</v>
      </c>
      <c r="U185" s="158">
        <v>2.1454486026080559</v>
      </c>
      <c r="V185" s="158">
        <f t="shared" si="21"/>
        <v>0.69923646810769924</v>
      </c>
      <c r="W185" s="70"/>
      <c r="X185" s="70"/>
      <c r="Y185" s="70"/>
      <c r="Z185" s="70"/>
      <c r="AA185" s="70"/>
      <c r="AB185" s="70"/>
      <c r="AC185" s="70"/>
      <c r="AD185" s="70"/>
      <c r="AE185" s="70"/>
      <c r="AF185" s="70"/>
      <c r="AG185" s="71"/>
      <c r="AH185" s="70"/>
      <c r="AI185" s="70"/>
      <c r="AJ185" s="72"/>
      <c r="AK185" s="112"/>
      <c r="AM185" s="70"/>
      <c r="AN185" s="70"/>
      <c r="AO185" s="70"/>
      <c r="AP185" s="70"/>
      <c r="AQ185" s="70"/>
      <c r="AR185" s="71"/>
      <c r="AS185" s="165"/>
      <c r="AT185" s="165"/>
      <c r="AU185" s="71"/>
    </row>
    <row r="186" spans="1:47" x14ac:dyDescent="0.55000000000000004">
      <c r="A186">
        <f>A182+1</f>
        <v>2005</v>
      </c>
      <c r="B186" t="s">
        <v>194</v>
      </c>
      <c r="C186" s="98">
        <v>2.1</v>
      </c>
      <c r="D186" s="98">
        <v>1.6</v>
      </c>
      <c r="E186" s="98">
        <v>1.8130434782608693</v>
      </c>
      <c r="F186" s="98">
        <v>1.9086956521739127</v>
      </c>
      <c r="G186" s="98">
        <v>1.9473684210526316</v>
      </c>
      <c r="H186" s="182">
        <f t="shared" si="22"/>
        <v>1.8130434782608693</v>
      </c>
      <c r="K186" s="171">
        <v>3.7</v>
      </c>
      <c r="L186" s="171">
        <v>2.74</v>
      </c>
      <c r="M186" s="171"/>
      <c r="N186" s="171">
        <v>2.2214866282118502</v>
      </c>
      <c r="O186" s="157">
        <f t="shared" si="20"/>
        <v>2.4807433141059252</v>
      </c>
      <c r="P186" s="158">
        <v>1.7285045231689082</v>
      </c>
      <c r="Q186" s="158">
        <v>3.1761353189924364</v>
      </c>
      <c r="R186" s="158">
        <f t="shared" si="17"/>
        <v>1.4476307958235282</v>
      </c>
      <c r="S186" s="175">
        <v>2.1982047994138441</v>
      </c>
      <c r="T186" s="175">
        <f t="shared" si="23"/>
        <v>0.46970027624493582</v>
      </c>
      <c r="U186" s="158">
        <v>2.0891809129998364</v>
      </c>
      <c r="V186" s="158">
        <f t="shared" si="21"/>
        <v>0.3606763898309282</v>
      </c>
      <c r="W186" s="70"/>
      <c r="X186" s="70"/>
      <c r="Y186" s="70"/>
      <c r="Z186" s="70"/>
      <c r="AA186" s="70"/>
      <c r="AB186" s="70"/>
      <c r="AC186" s="70"/>
      <c r="AD186" s="70"/>
      <c r="AE186" s="70"/>
      <c r="AF186" s="70"/>
      <c r="AG186" s="71"/>
      <c r="AH186" s="70"/>
      <c r="AI186" s="70"/>
      <c r="AJ186" s="72"/>
      <c r="AK186" s="112"/>
      <c r="AM186" s="70"/>
      <c r="AN186" s="70"/>
      <c r="AO186" s="70"/>
      <c r="AP186" s="70"/>
      <c r="AQ186" s="70"/>
      <c r="AR186" s="71"/>
      <c r="AS186" s="165"/>
      <c r="AT186" s="165"/>
      <c r="AU186" s="71"/>
    </row>
    <row r="187" spans="1:47" x14ac:dyDescent="0.55000000000000004">
      <c r="B187" t="s">
        <v>195</v>
      </c>
      <c r="C187" s="98">
        <v>2.7</v>
      </c>
      <c r="D187" s="98">
        <v>2.2000000000000002</v>
      </c>
      <c r="E187" s="98">
        <v>1.9083333333333332</v>
      </c>
      <c r="F187" s="98">
        <v>1.9041666666666666</v>
      </c>
      <c r="G187" s="98">
        <v>1.9250000000000003</v>
      </c>
      <c r="H187" s="182">
        <f t="shared" si="22"/>
        <v>1.9083333333333332</v>
      </c>
      <c r="K187" s="171">
        <v>3.60266666666667</v>
      </c>
      <c r="L187" s="171">
        <v>2.68</v>
      </c>
      <c r="M187" s="171"/>
      <c r="N187" s="171">
        <v>1.96269427428745</v>
      </c>
      <c r="O187" s="157">
        <f t="shared" si="20"/>
        <v>2.3213471371437251</v>
      </c>
      <c r="P187" s="158">
        <v>1.9573511733653959</v>
      </c>
      <c r="Q187" s="158">
        <v>3.0065300199528195</v>
      </c>
      <c r="R187" s="158">
        <f t="shared" si="17"/>
        <v>1.0491788465874237</v>
      </c>
      <c r="S187" s="175">
        <v>2.209744611483444</v>
      </c>
      <c r="T187" s="175">
        <f t="shared" si="23"/>
        <v>0.25239343811804815</v>
      </c>
      <c r="U187" s="158">
        <v>1.5274563459661437</v>
      </c>
      <c r="V187" s="158">
        <f t="shared" si="21"/>
        <v>-0.42989482739925222</v>
      </c>
      <c r="W187" s="70"/>
      <c r="X187" s="70"/>
      <c r="Y187" s="70"/>
      <c r="Z187" s="70"/>
      <c r="AA187" s="70"/>
      <c r="AB187" s="70"/>
      <c r="AC187" s="70"/>
      <c r="AD187" s="70"/>
      <c r="AE187" s="70"/>
      <c r="AF187" s="70"/>
      <c r="AG187" s="71"/>
      <c r="AH187" s="70"/>
      <c r="AI187" s="70"/>
      <c r="AJ187" s="72"/>
      <c r="AK187" s="112"/>
      <c r="AM187" s="70"/>
      <c r="AN187" s="70"/>
      <c r="AO187" s="70"/>
      <c r="AP187" s="70"/>
      <c r="AQ187" s="70"/>
      <c r="AR187" s="71"/>
      <c r="AS187" s="165"/>
      <c r="AT187" s="165"/>
      <c r="AU187" s="71"/>
    </row>
    <row r="188" spans="1:47" x14ac:dyDescent="0.55000000000000004">
      <c r="B188" t="s">
        <v>196</v>
      </c>
      <c r="C188" s="98">
        <v>2.8</v>
      </c>
      <c r="D188" s="98">
        <v>2.2999999999999998</v>
      </c>
      <c r="E188" s="98">
        <v>1.9960000000000002</v>
      </c>
      <c r="F188" s="98">
        <v>1.9</v>
      </c>
      <c r="G188" s="98">
        <v>1.9238095238095236</v>
      </c>
      <c r="H188" s="182">
        <f t="shared" si="22"/>
        <v>1.9960000000000002</v>
      </c>
      <c r="K188" s="171">
        <v>3.7397260273972601</v>
      </c>
      <c r="L188" s="171">
        <v>2.66</v>
      </c>
      <c r="M188" s="171"/>
      <c r="N188" s="171">
        <v>2.1501517036281301</v>
      </c>
      <c r="O188" s="157">
        <f t="shared" si="20"/>
        <v>2.4050758518140651</v>
      </c>
      <c r="P188" s="158">
        <v>2.4041622221738521</v>
      </c>
      <c r="Q188" s="158">
        <v>2.7723932741288593</v>
      </c>
      <c r="R188" s="158">
        <f t="shared" si="17"/>
        <v>0.36823105195500716</v>
      </c>
      <c r="S188" s="175">
        <v>2.4240231548480722</v>
      </c>
      <c r="T188" s="175">
        <f t="shared" si="23"/>
        <v>1.9860932674220066E-2</v>
      </c>
      <c r="U188" s="158">
        <v>1.7639572865349464</v>
      </c>
      <c r="V188" s="158">
        <f t="shared" si="21"/>
        <v>-0.64020493563890568</v>
      </c>
      <c r="W188" s="70"/>
      <c r="X188" s="70"/>
      <c r="Y188" s="70"/>
      <c r="Z188" s="70"/>
      <c r="AA188" s="70"/>
      <c r="AB188" s="70"/>
      <c r="AC188" s="70"/>
      <c r="AD188" s="70"/>
      <c r="AE188" s="70"/>
      <c r="AF188" s="70"/>
      <c r="AG188" s="71"/>
      <c r="AH188" s="70"/>
      <c r="AI188" s="70"/>
      <c r="AJ188" s="72"/>
      <c r="AK188" s="112"/>
      <c r="AM188" s="70"/>
      <c r="AN188" s="70"/>
      <c r="AO188" s="70"/>
      <c r="AP188" s="70"/>
      <c r="AQ188" s="70"/>
      <c r="AR188" s="71"/>
      <c r="AS188" s="165"/>
      <c r="AT188" s="165"/>
      <c r="AU188" s="71"/>
    </row>
    <row r="189" spans="1:47" x14ac:dyDescent="0.55000000000000004">
      <c r="B189" t="s">
        <v>197</v>
      </c>
      <c r="C189" s="98">
        <v>3</v>
      </c>
      <c r="D189" s="98">
        <v>2.6</v>
      </c>
      <c r="E189" s="98">
        <v>2.3749999999999996</v>
      </c>
      <c r="F189" s="98">
        <v>1.9416666666666667</v>
      </c>
      <c r="G189" s="98">
        <v>1.9285714285714282</v>
      </c>
      <c r="H189" s="182">
        <f t="shared" si="22"/>
        <v>2.3749999999999996</v>
      </c>
      <c r="K189" s="171">
        <v>3.6895356895356901</v>
      </c>
      <c r="L189" s="171">
        <v>2.72</v>
      </c>
      <c r="M189" s="171"/>
      <c r="N189" s="171">
        <v>2.1926817737023199</v>
      </c>
      <c r="O189" s="157">
        <f t="shared" si="20"/>
        <v>2.45634088685116</v>
      </c>
      <c r="P189" s="158">
        <v>2.1345021656249372</v>
      </c>
      <c r="Q189" s="158">
        <v>2.3807396819724858</v>
      </c>
      <c r="R189" s="158">
        <f t="shared" si="17"/>
        <v>0.24623751634754854</v>
      </c>
      <c r="S189" s="175">
        <v>2.2445681450888912</v>
      </c>
      <c r="T189" s="175">
        <f t="shared" si="23"/>
        <v>0.11006597946395402</v>
      </c>
      <c r="U189" s="158">
        <v>1.9311415552683115</v>
      </c>
      <c r="V189" s="158">
        <f t="shared" si="21"/>
        <v>-0.20336061035662567</v>
      </c>
      <c r="W189" s="70"/>
      <c r="X189" s="70"/>
      <c r="Y189" s="70"/>
      <c r="Z189" s="70"/>
      <c r="AA189" s="70"/>
      <c r="AB189" s="70"/>
      <c r="AC189" s="70"/>
      <c r="AD189" s="70"/>
      <c r="AE189" s="70"/>
      <c r="AF189" s="70"/>
      <c r="AG189" s="71"/>
      <c r="AH189" s="70"/>
      <c r="AI189" s="70"/>
      <c r="AJ189" s="72"/>
      <c r="AK189" s="112"/>
      <c r="AM189" s="70"/>
      <c r="AN189" s="70"/>
      <c r="AO189" s="70"/>
      <c r="AP189" s="70"/>
      <c r="AQ189" s="70"/>
      <c r="AR189" s="71"/>
      <c r="AS189" s="165"/>
      <c r="AT189" s="165"/>
      <c r="AU189" s="71"/>
    </row>
    <row r="190" spans="1:47" x14ac:dyDescent="0.55000000000000004">
      <c r="A190">
        <f>A186+1</f>
        <v>2006</v>
      </c>
      <c r="B190" t="s">
        <v>194</v>
      </c>
      <c r="C190" s="98">
        <v>2.6</v>
      </c>
      <c r="D190" s="98">
        <v>2.1</v>
      </c>
      <c r="E190" s="114">
        <v>1.8788461538461536</v>
      </c>
      <c r="F190" s="114">
        <v>1.915384615384615</v>
      </c>
      <c r="G190" s="114">
        <v>1.9418181818181814</v>
      </c>
      <c r="H190" s="182">
        <f t="shared" si="22"/>
        <v>1.8788461538461536</v>
      </c>
      <c r="K190" s="171">
        <v>3.9161073825503401</v>
      </c>
      <c r="L190" s="171">
        <v>2.86</v>
      </c>
      <c r="M190" s="171"/>
      <c r="N190" s="171">
        <v>2.7259692832515698</v>
      </c>
      <c r="O190" s="157">
        <f t="shared" si="20"/>
        <v>2.7929846416257851</v>
      </c>
      <c r="P190" s="158">
        <v>1.9304036416197476</v>
      </c>
      <c r="Q190" s="158">
        <v>2.3923018666191354</v>
      </c>
      <c r="R190" s="158">
        <f t="shared" si="17"/>
        <v>0.46189822499938771</v>
      </c>
      <c r="S190" s="175">
        <v>2.222620541315635</v>
      </c>
      <c r="T190" s="175">
        <f t="shared" si="23"/>
        <v>0.29221689969588738</v>
      </c>
      <c r="U190" s="158">
        <v>2.2686811055616118</v>
      </c>
      <c r="V190" s="158">
        <f t="shared" si="21"/>
        <v>0.3382774639418642</v>
      </c>
      <c r="W190" s="70"/>
      <c r="X190" s="70"/>
      <c r="Y190" s="70"/>
      <c r="Z190" s="70"/>
      <c r="AA190" s="70"/>
      <c r="AB190" s="70"/>
      <c r="AC190" s="70"/>
      <c r="AD190" s="70"/>
      <c r="AE190" s="70"/>
      <c r="AF190" s="70"/>
      <c r="AG190" s="71"/>
      <c r="AH190" s="70"/>
      <c r="AI190" s="70"/>
      <c r="AJ190" s="72"/>
      <c r="AK190" s="112"/>
      <c r="AM190" s="70"/>
      <c r="AN190" s="70"/>
      <c r="AO190" s="70"/>
      <c r="AP190" s="70"/>
      <c r="AQ190" s="70"/>
      <c r="AR190" s="71"/>
      <c r="AS190" s="165"/>
      <c r="AT190" s="165"/>
      <c r="AU190" s="71"/>
    </row>
    <row r="191" spans="1:47" x14ac:dyDescent="0.55000000000000004">
      <c r="B191" t="s">
        <v>195</v>
      </c>
      <c r="C191" s="98">
        <v>2.9</v>
      </c>
      <c r="D191" s="98">
        <v>2.4</v>
      </c>
      <c r="E191" s="98">
        <v>1.8555555555555601</v>
      </c>
      <c r="F191" s="98">
        <v>1.88333333333333</v>
      </c>
      <c r="G191" s="98">
        <v>1.8826086956521699</v>
      </c>
      <c r="H191" s="182">
        <f t="shared" si="22"/>
        <v>1.8555555555555601</v>
      </c>
      <c r="K191" s="171">
        <v>3.65</v>
      </c>
      <c r="L191" s="171">
        <v>2.58</v>
      </c>
      <c r="M191" s="171"/>
      <c r="N191" s="171">
        <v>2.54580715921474</v>
      </c>
      <c r="O191" s="157">
        <f t="shared" si="20"/>
        <v>2.56290357960737</v>
      </c>
      <c r="P191" s="158">
        <v>2.2546883677218119</v>
      </c>
      <c r="Q191" s="158">
        <v>2.9363856482500665</v>
      </c>
      <c r="R191" s="158">
        <f t="shared" si="17"/>
        <v>0.68169728052825462</v>
      </c>
      <c r="S191" s="175">
        <v>2.7999291157185837</v>
      </c>
      <c r="T191" s="175">
        <f t="shared" si="23"/>
        <v>0.5452407479967718</v>
      </c>
      <c r="U191" s="158">
        <v>3.4860138682985138</v>
      </c>
      <c r="V191" s="158">
        <f t="shared" si="21"/>
        <v>1.2313255005767019</v>
      </c>
      <c r="W191" s="70"/>
      <c r="X191" s="70"/>
      <c r="Y191" s="70"/>
      <c r="Z191" s="70"/>
      <c r="AA191" s="70"/>
      <c r="AB191" s="70"/>
      <c r="AC191" s="70"/>
      <c r="AD191" s="70"/>
      <c r="AE191" s="70"/>
      <c r="AF191" s="70"/>
      <c r="AG191" s="71"/>
      <c r="AH191" s="70"/>
      <c r="AI191" s="70"/>
      <c r="AJ191" s="72"/>
      <c r="AK191" s="112"/>
      <c r="AM191" s="70"/>
      <c r="AN191" s="70"/>
      <c r="AO191" s="70"/>
      <c r="AP191" s="70"/>
      <c r="AQ191" s="70"/>
      <c r="AR191" s="71"/>
      <c r="AS191" s="165"/>
      <c r="AT191" s="165"/>
      <c r="AU191" s="71"/>
    </row>
    <row r="192" spans="1:47" x14ac:dyDescent="0.55000000000000004">
      <c r="B192" t="s">
        <v>196</v>
      </c>
      <c r="C192" s="98">
        <v>2.8</v>
      </c>
      <c r="D192" s="98">
        <v>2.2999999999999998</v>
      </c>
      <c r="E192" s="98">
        <v>1.9115</v>
      </c>
      <c r="F192" s="98">
        <v>1.88611111111111</v>
      </c>
      <c r="G192" s="98">
        <v>1.8788235294117599</v>
      </c>
      <c r="H192" s="182">
        <f t="shared" si="22"/>
        <v>1.9115</v>
      </c>
      <c r="K192" s="171">
        <v>3.9</v>
      </c>
      <c r="L192" s="171">
        <v>2.83</v>
      </c>
      <c r="M192" s="171"/>
      <c r="N192" s="171">
        <v>2.5445124383211999</v>
      </c>
      <c r="O192" s="157">
        <f t="shared" si="20"/>
        <v>2.6872562191606</v>
      </c>
      <c r="P192" s="158">
        <v>2.4199960035203105</v>
      </c>
      <c r="Q192" s="158">
        <v>3.4432844986402245</v>
      </c>
      <c r="R192" s="158">
        <f t="shared" si="17"/>
        <v>1.0232884951199139</v>
      </c>
      <c r="S192" s="175">
        <v>3.2144118685976792</v>
      </c>
      <c r="T192" s="175">
        <f t="shared" si="23"/>
        <v>0.79441586507736872</v>
      </c>
      <c r="U192" s="158">
        <v>3.4393131809154056</v>
      </c>
      <c r="V192" s="158">
        <f t="shared" si="21"/>
        <v>1.0193171773950951</v>
      </c>
      <c r="W192" s="70"/>
      <c r="X192" s="70"/>
      <c r="Y192" s="70"/>
      <c r="Z192" s="70"/>
      <c r="AA192" s="70"/>
      <c r="AB192" s="70"/>
      <c r="AC192" s="70"/>
      <c r="AD192" s="70"/>
      <c r="AE192" s="70"/>
      <c r="AF192" s="70"/>
      <c r="AG192" s="71"/>
      <c r="AH192" s="70"/>
      <c r="AI192" s="70"/>
      <c r="AJ192" s="72"/>
      <c r="AK192" s="112"/>
      <c r="AM192" s="70"/>
      <c r="AN192" s="70"/>
      <c r="AO192" s="70"/>
      <c r="AP192" s="70"/>
      <c r="AQ192" s="70"/>
      <c r="AR192" s="71"/>
      <c r="AS192" s="165"/>
      <c r="AT192" s="165"/>
      <c r="AU192" s="71"/>
    </row>
    <row r="193" spans="1:47" x14ac:dyDescent="0.55000000000000004">
      <c r="B193" t="s">
        <v>197</v>
      </c>
      <c r="C193" s="98">
        <v>2.6</v>
      </c>
      <c r="D193" s="98">
        <v>2</v>
      </c>
      <c r="E193" s="98">
        <v>2.0054166666666702</v>
      </c>
      <c r="F193" s="98">
        <v>1.95818181818182</v>
      </c>
      <c r="G193" s="98">
        <v>1.91</v>
      </c>
      <c r="H193" s="182">
        <f t="shared" si="22"/>
        <v>2.0054166666666702</v>
      </c>
      <c r="K193" s="171">
        <v>4.2</v>
      </c>
      <c r="L193" s="171">
        <v>3.02</v>
      </c>
      <c r="M193" s="171"/>
      <c r="N193" s="171">
        <v>2.7379541100487601</v>
      </c>
      <c r="O193" s="157">
        <f t="shared" si="20"/>
        <v>2.8789770550243801</v>
      </c>
      <c r="P193" s="158">
        <v>2.7018791264601134</v>
      </c>
      <c r="Q193" s="158">
        <v>3.9919724270319819</v>
      </c>
      <c r="R193" s="158">
        <f t="shared" si="17"/>
        <v>1.2900933005718684</v>
      </c>
      <c r="S193" s="175">
        <v>3.4597822269055314</v>
      </c>
      <c r="T193" s="175">
        <f t="shared" si="23"/>
        <v>0.75790310044541798</v>
      </c>
      <c r="U193" s="158">
        <v>2.6873606135431913</v>
      </c>
      <c r="V193" s="158">
        <f t="shared" si="21"/>
        <v>-1.4518512916922077E-2</v>
      </c>
      <c r="W193" s="70"/>
      <c r="X193" s="70"/>
      <c r="Y193" s="70"/>
      <c r="Z193" s="70"/>
      <c r="AA193" s="70"/>
      <c r="AB193" s="70"/>
      <c r="AC193" s="70"/>
      <c r="AD193" s="70"/>
      <c r="AE193" s="70"/>
      <c r="AF193" s="70"/>
      <c r="AG193" s="71"/>
      <c r="AH193" s="70"/>
      <c r="AI193" s="70"/>
      <c r="AJ193" s="72"/>
      <c r="AK193" s="112"/>
      <c r="AM193" s="70"/>
      <c r="AN193" s="70"/>
      <c r="AO193" s="70"/>
      <c r="AP193" s="70"/>
      <c r="AQ193" s="70"/>
      <c r="AR193" s="71"/>
      <c r="AS193" s="165"/>
      <c r="AT193" s="165"/>
      <c r="AU193" s="71"/>
    </row>
    <row r="194" spans="1:47" x14ac:dyDescent="0.55000000000000004">
      <c r="A194">
        <f>A190+1</f>
        <v>2007</v>
      </c>
      <c r="B194" t="s">
        <v>194</v>
      </c>
      <c r="C194" s="98">
        <v>2.8</v>
      </c>
      <c r="D194" s="98">
        <v>2.2999999999999998</v>
      </c>
      <c r="E194" s="98">
        <v>1.992</v>
      </c>
      <c r="F194" s="98">
        <v>1.97727272727273</v>
      </c>
      <c r="G194" s="98">
        <v>1.97727272727273</v>
      </c>
      <c r="H194" s="182">
        <f t="shared" si="22"/>
        <v>1.992</v>
      </c>
      <c r="K194" s="171">
        <v>4.04</v>
      </c>
      <c r="L194" s="171">
        <v>3</v>
      </c>
      <c r="M194" s="171"/>
      <c r="N194" s="171">
        <v>2.7389096400603599</v>
      </c>
      <c r="O194" s="157">
        <f t="shared" si="20"/>
        <v>2.8694548200301799</v>
      </c>
      <c r="P194" s="158">
        <v>2.859392394989797</v>
      </c>
      <c r="Q194" s="158">
        <v>4.546641141663784</v>
      </c>
      <c r="R194" s="158">
        <f t="shared" si="17"/>
        <v>1.6872487466739869</v>
      </c>
      <c r="S194" s="175">
        <v>3.7173417499561481</v>
      </c>
      <c r="T194" s="175">
        <f t="shared" si="23"/>
        <v>0.85794935496635105</v>
      </c>
      <c r="U194" s="158">
        <v>1.2182496435137011</v>
      </c>
      <c r="V194" s="158">
        <f t="shared" si="21"/>
        <v>-1.6411427514760959</v>
      </c>
      <c r="W194" s="70"/>
      <c r="X194" s="70"/>
      <c r="Y194" s="70"/>
      <c r="Z194" s="70"/>
      <c r="AA194" s="70"/>
      <c r="AB194" s="70"/>
      <c r="AC194" s="70"/>
      <c r="AD194" s="70"/>
      <c r="AE194" s="70"/>
      <c r="AF194" s="70"/>
      <c r="AG194" s="71"/>
      <c r="AH194" s="70"/>
      <c r="AI194" s="70"/>
      <c r="AJ194" s="72"/>
      <c r="AK194" s="112"/>
      <c r="AM194" s="70"/>
      <c r="AN194" s="70"/>
      <c r="AO194" s="70"/>
      <c r="AP194" s="70"/>
      <c r="AQ194" s="70"/>
      <c r="AR194" s="71"/>
      <c r="AS194" s="165"/>
      <c r="AT194" s="165"/>
      <c r="AU194" s="71"/>
    </row>
    <row r="195" spans="1:47" x14ac:dyDescent="0.55000000000000004">
      <c r="B195" t="s">
        <v>195</v>
      </c>
      <c r="C195" s="98">
        <v>2.6</v>
      </c>
      <c r="D195" s="98">
        <v>2</v>
      </c>
      <c r="E195" s="98">
        <v>1.9159999999999999</v>
      </c>
      <c r="F195" s="98">
        <v>2</v>
      </c>
      <c r="G195" s="98">
        <v>1.9590909090909101</v>
      </c>
      <c r="H195" s="182">
        <f t="shared" si="22"/>
        <v>1.9159999999999999</v>
      </c>
      <c r="K195" s="171">
        <v>3.96</v>
      </c>
      <c r="L195" s="171">
        <v>2.94</v>
      </c>
      <c r="M195" s="171"/>
      <c r="N195" s="171">
        <v>2.7141408708280701</v>
      </c>
      <c r="O195" s="157">
        <f t="shared" si="20"/>
        <v>2.827070435414035</v>
      </c>
      <c r="P195" s="158">
        <v>2.5613281641656584</v>
      </c>
      <c r="Q195" s="158">
        <v>4.4222051150457702</v>
      </c>
      <c r="R195" s="158">
        <f t="shared" si="17"/>
        <v>1.8608769508801117</v>
      </c>
      <c r="S195" s="175">
        <v>3.4304430270643138</v>
      </c>
      <c r="T195" s="175">
        <f t="shared" si="23"/>
        <v>0.86911486289865536</v>
      </c>
      <c r="U195" s="158">
        <v>1.5685432716198875</v>
      </c>
      <c r="V195" s="158">
        <f t="shared" si="21"/>
        <v>-0.99278489254577096</v>
      </c>
      <c r="W195" s="70"/>
      <c r="X195" s="70"/>
      <c r="Y195" s="70"/>
      <c r="Z195" s="70"/>
      <c r="AA195" s="70"/>
      <c r="AB195" s="70"/>
      <c r="AC195" s="70"/>
      <c r="AD195" s="70"/>
      <c r="AE195" s="70"/>
      <c r="AF195" s="70"/>
      <c r="AG195" s="71"/>
      <c r="AH195" s="70"/>
      <c r="AI195" s="70"/>
      <c r="AJ195" s="72"/>
      <c r="AK195" s="112"/>
      <c r="AM195" s="70"/>
      <c r="AN195" s="70"/>
      <c r="AO195" s="70"/>
      <c r="AP195" s="70"/>
      <c r="AQ195" s="70"/>
      <c r="AR195" s="71"/>
      <c r="AS195" s="165"/>
      <c r="AT195" s="165"/>
      <c r="AU195" s="71"/>
    </row>
    <row r="196" spans="1:47" x14ac:dyDescent="0.55000000000000004">
      <c r="B196" t="s">
        <v>196</v>
      </c>
      <c r="C196" s="98">
        <v>2.7</v>
      </c>
      <c r="D196" s="98">
        <v>2.2999999999999998</v>
      </c>
      <c r="E196" s="98">
        <v>2.0333333333333301</v>
      </c>
      <c r="F196" s="98">
        <v>1.98571428571429</v>
      </c>
      <c r="G196" s="98">
        <v>1.97</v>
      </c>
      <c r="H196" s="182">
        <f t="shared" si="22"/>
        <v>2.0333333333333301</v>
      </c>
      <c r="K196" s="171">
        <v>3.82</v>
      </c>
      <c r="L196" s="171">
        <v>2.8</v>
      </c>
      <c r="M196" s="171"/>
      <c r="N196" s="171">
        <v>2.7447426231257102</v>
      </c>
      <c r="O196" s="157">
        <f t="shared" si="20"/>
        <v>2.7723713115628552</v>
      </c>
      <c r="P196" s="158">
        <v>1.7945279972104373</v>
      </c>
      <c r="Q196" s="158">
        <v>3.9519993215451592</v>
      </c>
      <c r="R196" s="158">
        <f t="shared" si="17"/>
        <v>2.1574713243347219</v>
      </c>
      <c r="S196" s="175">
        <v>2.7207392197124989</v>
      </c>
      <c r="T196" s="175">
        <f t="shared" si="23"/>
        <v>0.92621122250206156</v>
      </c>
      <c r="U196" s="158">
        <v>1.3207045688702124</v>
      </c>
      <c r="V196" s="158">
        <f t="shared" si="21"/>
        <v>-0.47382342834022495</v>
      </c>
      <c r="W196" s="70"/>
      <c r="X196" s="70"/>
      <c r="Y196" s="70"/>
      <c r="Z196" s="70"/>
      <c r="AA196" s="70"/>
      <c r="AB196" s="70"/>
      <c r="AC196" s="70"/>
      <c r="AD196" s="70"/>
      <c r="AE196" s="70"/>
      <c r="AF196" s="70"/>
      <c r="AG196" s="71"/>
      <c r="AH196" s="70"/>
      <c r="AI196" s="70"/>
      <c r="AJ196" s="72"/>
      <c r="AK196" s="112"/>
      <c r="AM196" s="70"/>
      <c r="AN196" s="70"/>
      <c r="AO196" s="70"/>
      <c r="AP196" s="70"/>
      <c r="AQ196" s="70"/>
      <c r="AR196" s="71"/>
      <c r="AS196" s="165"/>
      <c r="AT196" s="165"/>
      <c r="AU196" s="71"/>
    </row>
    <row r="197" spans="1:47" x14ac:dyDescent="0.55000000000000004">
      <c r="B197" t="s">
        <v>197</v>
      </c>
      <c r="C197" s="98">
        <v>2.5</v>
      </c>
      <c r="D197" s="98">
        <v>2</v>
      </c>
      <c r="E197" s="98">
        <v>1.96571428571429</v>
      </c>
      <c r="F197" s="98">
        <v>1.98684210526316</v>
      </c>
      <c r="G197" s="98">
        <v>1.9666666666666699</v>
      </c>
      <c r="H197" s="182">
        <f t="shared" si="22"/>
        <v>1.96571428571429</v>
      </c>
      <c r="K197" s="171">
        <v>4.21</v>
      </c>
      <c r="L197" s="171">
        <v>3.22</v>
      </c>
      <c r="M197" s="171"/>
      <c r="N197" s="171">
        <v>3.01788971775744</v>
      </c>
      <c r="O197" s="157">
        <f t="shared" si="20"/>
        <v>3.1189448588787201</v>
      </c>
      <c r="P197" s="158">
        <v>2.0897207661622872</v>
      </c>
      <c r="Q197" s="158">
        <v>4.186944118140616</v>
      </c>
      <c r="R197" s="158">
        <f t="shared" si="17"/>
        <v>2.0972233519783288</v>
      </c>
      <c r="S197" s="175">
        <v>3.1234085893736108</v>
      </c>
      <c r="T197" s="175">
        <f t="shared" si="23"/>
        <v>1.0336878232113236</v>
      </c>
      <c r="U197" s="158">
        <v>1.4109254294480706</v>
      </c>
      <c r="V197" s="158">
        <f t="shared" si="21"/>
        <v>-0.67879533671421655</v>
      </c>
      <c r="W197" s="70"/>
      <c r="X197" s="70"/>
      <c r="Y197" s="70"/>
      <c r="Z197" s="70"/>
      <c r="AA197" s="70"/>
      <c r="AB197" s="70"/>
      <c r="AC197" s="70"/>
      <c r="AD197" s="70"/>
      <c r="AE197" s="70"/>
      <c r="AF197" s="70"/>
      <c r="AG197" s="71"/>
      <c r="AH197" s="70"/>
      <c r="AI197" s="70"/>
      <c r="AJ197" s="72"/>
      <c r="AK197" s="112"/>
      <c r="AM197" s="70"/>
      <c r="AN197" s="70"/>
      <c r="AO197" s="70"/>
      <c r="AP197" s="70"/>
      <c r="AQ197" s="70"/>
      <c r="AR197" s="71"/>
      <c r="AS197" s="165"/>
      <c r="AT197" s="165"/>
      <c r="AU197" s="71"/>
    </row>
    <row r="198" spans="1:47" x14ac:dyDescent="0.55000000000000004">
      <c r="A198">
        <f>A194+1</f>
        <v>2008</v>
      </c>
      <c r="B198" t="s">
        <v>194</v>
      </c>
      <c r="C198" s="98">
        <v>2.2000000000000002</v>
      </c>
      <c r="D198" s="98">
        <v>1.8</v>
      </c>
      <c r="E198" s="98">
        <v>2.0505</v>
      </c>
      <c r="F198" s="98">
        <v>1.94473684210526</v>
      </c>
      <c r="G198" s="98">
        <v>2.0361111111111101</v>
      </c>
      <c r="H198" s="182">
        <f t="shared" si="22"/>
        <v>2.0505</v>
      </c>
      <c r="K198" s="171">
        <v>4.84</v>
      </c>
      <c r="L198" s="171">
        <v>3.71</v>
      </c>
      <c r="M198" s="171"/>
      <c r="N198" s="171">
        <v>3.3407098006599001</v>
      </c>
      <c r="O198" s="157">
        <f t="shared" si="20"/>
        <v>3.5253549003299502</v>
      </c>
      <c r="P198" s="158">
        <v>2.3782480225849412</v>
      </c>
      <c r="Q198" s="158">
        <v>3.9743643097923353</v>
      </c>
      <c r="R198" s="158">
        <f t="shared" si="17"/>
        <v>1.5961162872073942</v>
      </c>
      <c r="S198" s="175">
        <v>3.5164835164835182</v>
      </c>
      <c r="T198" s="175">
        <f t="shared" si="23"/>
        <v>1.138235493898577</v>
      </c>
      <c r="U198" s="158">
        <v>3.7339094631125676</v>
      </c>
      <c r="V198" s="158">
        <f t="shared" si="21"/>
        <v>1.3556614405276264</v>
      </c>
      <c r="W198" s="70"/>
      <c r="X198" s="70"/>
      <c r="Y198" s="70"/>
      <c r="Z198" s="70"/>
      <c r="AA198" s="70"/>
      <c r="AB198" s="70"/>
      <c r="AC198" s="70"/>
      <c r="AD198" s="70"/>
      <c r="AE198" s="70"/>
      <c r="AF198" s="70"/>
      <c r="AG198" s="71"/>
      <c r="AH198" s="70"/>
      <c r="AI198" s="70"/>
      <c r="AJ198" s="72"/>
      <c r="AK198" s="112"/>
      <c r="AM198" s="70"/>
      <c r="AN198" s="70"/>
      <c r="AO198" s="70"/>
      <c r="AP198" s="70"/>
      <c r="AQ198" s="70"/>
      <c r="AR198" s="71"/>
      <c r="AS198" s="165"/>
      <c r="AT198" s="165"/>
      <c r="AU198" s="71"/>
    </row>
    <row r="199" spans="1:47" x14ac:dyDescent="0.55000000000000004">
      <c r="B199" t="s">
        <v>195</v>
      </c>
      <c r="C199" s="98">
        <v>1.9</v>
      </c>
      <c r="D199" s="98">
        <v>2.2999999999999998</v>
      </c>
      <c r="E199" s="98">
        <v>2.0508695652173898</v>
      </c>
      <c r="F199" s="98">
        <v>1.97857142857143</v>
      </c>
      <c r="G199" s="98">
        <v>2.0099999999999998</v>
      </c>
      <c r="H199" s="182">
        <f t="shared" si="22"/>
        <v>2.0508695652173898</v>
      </c>
      <c r="K199" s="171">
        <v>5.58</v>
      </c>
      <c r="L199" s="171">
        <v>4.41</v>
      </c>
      <c r="M199" s="171"/>
      <c r="N199" s="171">
        <v>4.3037854758699501</v>
      </c>
      <c r="O199" s="157">
        <f t="shared" si="20"/>
        <v>4.3568927379349756</v>
      </c>
      <c r="P199" s="158">
        <v>3.3780178330665223</v>
      </c>
      <c r="Q199" s="158">
        <v>4.3618938401048695</v>
      </c>
      <c r="R199" s="158">
        <f t="shared" si="17"/>
        <v>0.98387600703834721</v>
      </c>
      <c r="S199" s="175">
        <v>4.3833333333333258</v>
      </c>
      <c r="T199" s="175">
        <f t="shared" si="23"/>
        <v>1.0053155002668035</v>
      </c>
      <c r="U199" s="158">
        <v>3.7184412712747559</v>
      </c>
      <c r="V199" s="158">
        <f t="shared" si="21"/>
        <v>0.34042343820823362</v>
      </c>
      <c r="W199" s="70"/>
      <c r="X199" s="70"/>
      <c r="Y199" s="70"/>
      <c r="Z199" s="70"/>
      <c r="AA199" s="70"/>
      <c r="AB199" s="70"/>
      <c r="AC199" s="70"/>
      <c r="AD199" s="70"/>
      <c r="AE199" s="70"/>
      <c r="AF199" s="70"/>
      <c r="AG199" s="71"/>
      <c r="AH199" s="70"/>
      <c r="AI199" s="70"/>
      <c r="AJ199" s="72"/>
      <c r="AK199" s="112"/>
      <c r="AM199" s="70"/>
      <c r="AN199" s="70"/>
      <c r="AO199" s="70"/>
      <c r="AP199" s="70"/>
      <c r="AQ199" s="70"/>
      <c r="AR199" s="71"/>
      <c r="AS199" s="165"/>
      <c r="AT199" s="165"/>
      <c r="AU199" s="71"/>
    </row>
    <row r="200" spans="1:47" x14ac:dyDescent="0.55000000000000004">
      <c r="B200" t="s">
        <v>196</v>
      </c>
      <c r="C200" s="98">
        <v>1.8</v>
      </c>
      <c r="D200" s="98">
        <v>2.9</v>
      </c>
      <c r="E200" s="98">
        <v>2.5545454545454498</v>
      </c>
      <c r="F200" s="98">
        <v>1.88421052631579</v>
      </c>
      <c r="G200" s="98">
        <v>1.9926315789473701</v>
      </c>
      <c r="H200" s="182">
        <f t="shared" si="22"/>
        <v>2.5545454545454498</v>
      </c>
      <c r="K200" s="171">
        <v>5.81</v>
      </c>
      <c r="L200" s="171">
        <v>4.6500000000000004</v>
      </c>
      <c r="M200" s="171"/>
      <c r="N200" s="171">
        <v>4.4424282682058998</v>
      </c>
      <c r="O200" s="157">
        <f t="shared" si="20"/>
        <v>4.5462141341029501</v>
      </c>
      <c r="P200" s="158">
        <v>4.7866830871618333</v>
      </c>
      <c r="Q200" s="158">
        <v>4.9398327554558392</v>
      </c>
      <c r="R200" s="158">
        <f t="shared" si="17"/>
        <v>0.15314966829400589</v>
      </c>
      <c r="S200" s="175">
        <v>5.3473263368315997</v>
      </c>
      <c r="T200" s="175">
        <f t="shared" si="23"/>
        <v>0.56064324966976642</v>
      </c>
      <c r="U200" s="158">
        <v>4.8260427348365056</v>
      </c>
      <c r="V200" s="158">
        <f t="shared" si="21"/>
        <v>3.935964767467226E-2</v>
      </c>
      <c r="W200" s="70"/>
      <c r="X200" s="70"/>
      <c r="Y200" s="70"/>
      <c r="Z200" s="70"/>
      <c r="AA200" s="70"/>
      <c r="AB200" s="70"/>
      <c r="AC200" s="70"/>
      <c r="AD200" s="70"/>
      <c r="AE200" s="70"/>
      <c r="AF200" s="70"/>
      <c r="AG200" s="71"/>
      <c r="AH200" s="70"/>
      <c r="AI200" s="70"/>
      <c r="AJ200" s="72"/>
      <c r="AK200" s="112"/>
      <c r="AM200" s="70"/>
      <c r="AN200" s="70"/>
      <c r="AO200" s="70"/>
      <c r="AP200" s="70"/>
      <c r="AQ200" s="70"/>
      <c r="AR200" s="71"/>
      <c r="AS200" s="165"/>
      <c r="AT200" s="165"/>
      <c r="AU200" s="71"/>
    </row>
    <row r="201" spans="1:47" x14ac:dyDescent="0.55000000000000004">
      <c r="B201" t="s">
        <v>197</v>
      </c>
      <c r="C201" s="98">
        <v>2.6</v>
      </c>
      <c r="D201" s="98">
        <v>2.2999999999999998</v>
      </c>
      <c r="E201" s="98">
        <v>1.81304347826087</v>
      </c>
      <c r="F201" s="98">
        <v>1.76315789473684</v>
      </c>
      <c r="G201" s="98">
        <v>1.9526315789473701</v>
      </c>
      <c r="H201" s="182">
        <f t="shared" si="22"/>
        <v>1.81304347826087</v>
      </c>
      <c r="K201" s="171">
        <v>4.25</v>
      </c>
      <c r="L201" s="171">
        <v>3.25</v>
      </c>
      <c r="M201" s="171"/>
      <c r="N201" s="171">
        <v>2.77045030586179</v>
      </c>
      <c r="O201" s="157">
        <f t="shared" si="20"/>
        <v>3.0102251529308948</v>
      </c>
      <c r="P201" s="158">
        <v>3.8512927119704585</v>
      </c>
      <c r="Q201" s="158">
        <v>2.7140211001046879</v>
      </c>
      <c r="R201" s="158">
        <f t="shared" si="17"/>
        <v>-1.1372716118657706</v>
      </c>
      <c r="S201" s="175">
        <v>3.7860082304526657</v>
      </c>
      <c r="T201" s="175">
        <f t="shared" si="23"/>
        <v>-6.5284481517792869E-2</v>
      </c>
      <c r="U201" s="158">
        <v>3.7091572007558824</v>
      </c>
      <c r="V201" s="158">
        <f t="shared" si="21"/>
        <v>-0.14213551121457613</v>
      </c>
      <c r="W201" s="70"/>
      <c r="X201" s="70"/>
      <c r="Y201" s="70"/>
      <c r="Z201" s="70"/>
      <c r="AA201" s="70"/>
      <c r="AB201" s="70"/>
      <c r="AC201" s="70"/>
      <c r="AD201" s="70"/>
      <c r="AE201" s="70"/>
      <c r="AF201" s="70"/>
      <c r="AG201" s="71"/>
      <c r="AH201" s="70"/>
      <c r="AI201" s="70"/>
      <c r="AJ201" s="72"/>
      <c r="AK201" s="112"/>
      <c r="AM201" s="70"/>
      <c r="AN201" s="70"/>
      <c r="AO201" s="70"/>
      <c r="AP201" s="70"/>
      <c r="AQ201" s="70"/>
      <c r="AR201" s="71"/>
      <c r="AS201" s="165"/>
      <c r="AT201" s="165"/>
      <c r="AU201" s="71"/>
    </row>
    <row r="202" spans="1:47" x14ac:dyDescent="0.55000000000000004">
      <c r="A202">
        <f>A198+1</f>
        <v>2009</v>
      </c>
      <c r="B202" t="s">
        <v>194</v>
      </c>
      <c r="C202" s="98">
        <v>2.2999999999999998</v>
      </c>
      <c r="D202" s="98">
        <v>0.8</v>
      </c>
      <c r="E202" s="98">
        <v>1.67</v>
      </c>
      <c r="F202" s="98">
        <v>1.56842105263158</v>
      </c>
      <c r="G202" s="98">
        <v>1.87777777777778</v>
      </c>
      <c r="H202" s="182">
        <f t="shared" si="22"/>
        <v>1.67</v>
      </c>
      <c r="K202" s="171">
        <v>3.42</v>
      </c>
      <c r="L202" s="171">
        <v>2.2799999999999998</v>
      </c>
      <c r="M202" s="171"/>
      <c r="N202" s="171">
        <v>2.1498283472290298</v>
      </c>
      <c r="O202" s="157">
        <f t="shared" si="20"/>
        <v>2.214914173614515</v>
      </c>
      <c r="P202" s="158">
        <v>3.00555124551299</v>
      </c>
      <c r="Q202" s="158">
        <v>-8.0051232789003279E-2</v>
      </c>
      <c r="R202" s="158">
        <f t="shared" si="17"/>
        <v>-3.0856024783019933</v>
      </c>
      <c r="S202" s="175">
        <v>2.3844520659807387</v>
      </c>
      <c r="T202" s="175">
        <f t="shared" si="23"/>
        <v>-0.62109917953225136</v>
      </c>
      <c r="U202" s="158">
        <v>2.4906528429776387</v>
      </c>
      <c r="V202" s="158">
        <f t="shared" si="21"/>
        <v>-0.51489840253535135</v>
      </c>
      <c r="W202" s="70"/>
      <c r="X202" s="70"/>
      <c r="Y202" s="70"/>
      <c r="Z202" s="70"/>
      <c r="AA202" s="70"/>
      <c r="AB202" s="70"/>
      <c r="AC202" s="70"/>
      <c r="AD202" s="70"/>
      <c r="AE202" s="70"/>
      <c r="AF202" s="70"/>
      <c r="AG202" s="71"/>
      <c r="AH202" s="70"/>
      <c r="AI202" s="70"/>
      <c r="AJ202" s="72"/>
      <c r="AK202" s="112"/>
      <c r="AM202" s="70"/>
      <c r="AN202" s="70"/>
      <c r="AO202" s="70"/>
      <c r="AP202" s="70"/>
      <c r="AQ202" s="70"/>
      <c r="AR202" s="71"/>
      <c r="AS202" s="165"/>
      <c r="AT202" s="165"/>
      <c r="AU202" s="71"/>
    </row>
    <row r="203" spans="1:47" x14ac:dyDescent="0.55000000000000004">
      <c r="B203" t="s">
        <v>195</v>
      </c>
      <c r="C203" s="98">
        <v>1</v>
      </c>
      <c r="D203" s="98">
        <v>0.9</v>
      </c>
      <c r="E203" s="98">
        <v>1.54210526315789</v>
      </c>
      <c r="F203" s="98">
        <v>1.52352941176471</v>
      </c>
      <c r="G203" s="98">
        <v>1.78125</v>
      </c>
      <c r="H203" s="182">
        <f t="shared" si="22"/>
        <v>1.54210526315789</v>
      </c>
      <c r="K203" s="171">
        <v>3.5</v>
      </c>
      <c r="L203" s="171">
        <v>2.38</v>
      </c>
      <c r="M203" s="171"/>
      <c r="N203" s="171">
        <v>2.3709978341584201</v>
      </c>
      <c r="O203" s="157">
        <f t="shared" si="20"/>
        <v>2.3754989170792102</v>
      </c>
      <c r="P203" s="158">
        <v>2.0887183205144169</v>
      </c>
      <c r="Q203" s="158">
        <v>-1.2676111612574203</v>
      </c>
      <c r="R203" s="158">
        <f t="shared" ref="R203:R265" si="24">Q203-P203</f>
        <v>-3.3563294817718372</v>
      </c>
      <c r="S203" s="175">
        <v>1.4370110170844583</v>
      </c>
      <c r="T203" s="175">
        <f t="shared" si="23"/>
        <v>-0.65170730342995853</v>
      </c>
      <c r="U203" s="158">
        <v>1.1661467369290932</v>
      </c>
      <c r="V203" s="158">
        <f t="shared" si="21"/>
        <v>-0.92257158358532365</v>
      </c>
      <c r="W203" s="70"/>
      <c r="X203" s="70"/>
      <c r="Y203" s="70"/>
      <c r="Z203" s="70"/>
      <c r="AA203" s="70"/>
      <c r="AB203" s="70"/>
      <c r="AC203" s="70"/>
      <c r="AD203" s="70"/>
      <c r="AE203" s="70"/>
      <c r="AF203" s="70"/>
      <c r="AG203" s="71"/>
      <c r="AH203" s="70"/>
      <c r="AI203" s="70"/>
      <c r="AJ203" s="72"/>
      <c r="AK203" s="112"/>
      <c r="AM203" s="70"/>
      <c r="AN203" s="70"/>
      <c r="AO203" s="70"/>
      <c r="AP203" s="70"/>
      <c r="AQ203" s="70"/>
      <c r="AR203" s="71"/>
      <c r="AS203" s="165"/>
      <c r="AT203" s="165"/>
      <c r="AU203" s="71"/>
    </row>
    <row r="204" spans="1:47" x14ac:dyDescent="0.55000000000000004">
      <c r="B204" t="s">
        <v>196</v>
      </c>
      <c r="C204" s="98">
        <v>1.5</v>
      </c>
      <c r="D204" s="98">
        <v>1.4</v>
      </c>
      <c r="E204" s="98">
        <v>1.5416666666666701</v>
      </c>
      <c r="F204" s="98">
        <v>1.7976190476190499</v>
      </c>
      <c r="G204" s="98">
        <v>1.9880952380952399</v>
      </c>
      <c r="H204" s="182">
        <f t="shared" si="22"/>
        <v>1.5416666666666701</v>
      </c>
      <c r="K204" s="171">
        <v>3.8</v>
      </c>
      <c r="L204" s="171">
        <v>2.4</v>
      </c>
      <c r="M204" s="171"/>
      <c r="N204" s="171">
        <v>2.4154921738921198</v>
      </c>
      <c r="O204" s="157">
        <f t="shared" si="20"/>
        <v>2.4077460869460596</v>
      </c>
      <c r="P204" s="158">
        <v>1.4897260273972677</v>
      </c>
      <c r="Q204" s="158">
        <v>-1.3799269221798909</v>
      </c>
      <c r="R204" s="158">
        <f t="shared" si="24"/>
        <v>-2.8696529495771586</v>
      </c>
      <c r="S204" s="175">
        <v>1.3124604680581768</v>
      </c>
      <c r="T204" s="175">
        <f t="shared" si="23"/>
        <v>-0.17726555933909083</v>
      </c>
      <c r="U204" s="158">
        <v>-0.36651617802392877</v>
      </c>
      <c r="V204" s="158">
        <f t="shared" si="21"/>
        <v>-1.8562422054211964</v>
      </c>
      <c r="W204" s="70"/>
      <c r="X204" s="70"/>
      <c r="Y204" s="70"/>
      <c r="Z204" s="70"/>
      <c r="AA204" s="70"/>
      <c r="AB204" s="70"/>
      <c r="AC204" s="70"/>
      <c r="AD204" s="70"/>
      <c r="AE204" s="70"/>
      <c r="AF204" s="70"/>
      <c r="AG204" s="71"/>
      <c r="AH204" s="70"/>
      <c r="AI204" s="70"/>
      <c r="AJ204" s="72"/>
      <c r="AK204" s="112"/>
      <c r="AM204" s="70"/>
      <c r="AN204" s="70"/>
      <c r="AO204" s="70"/>
      <c r="AP204" s="70"/>
      <c r="AQ204" s="70"/>
      <c r="AR204" s="71"/>
      <c r="AS204" s="165"/>
      <c r="AT204" s="165"/>
      <c r="AU204" s="71"/>
    </row>
    <row r="205" spans="1:47" x14ac:dyDescent="0.55000000000000004">
      <c r="B205" t="s">
        <v>197</v>
      </c>
      <c r="C205" s="98">
        <v>1.1000000000000001</v>
      </c>
      <c r="D205" s="98">
        <v>1.1000000000000001</v>
      </c>
      <c r="E205" s="98">
        <v>1.736</v>
      </c>
      <c r="F205" s="98">
        <v>1.81217391304348</v>
      </c>
      <c r="G205" s="98">
        <v>1.9981818181818201</v>
      </c>
      <c r="H205" s="182">
        <f t="shared" si="22"/>
        <v>1.736</v>
      </c>
      <c r="K205" s="171">
        <v>3.69</v>
      </c>
      <c r="L205" s="171">
        <v>2.48</v>
      </c>
      <c r="M205" s="171"/>
      <c r="N205" s="171">
        <v>2.3943598620026201</v>
      </c>
      <c r="O205" s="157">
        <f>AVERAGE(L205,N205)</f>
        <v>2.4371799310013103</v>
      </c>
      <c r="P205" s="158">
        <v>2.1031887933581004</v>
      </c>
      <c r="Q205" s="158">
        <v>0.61941351732788519</v>
      </c>
      <c r="R205" s="158">
        <f t="shared" si="24"/>
        <v>-1.4837752760302152</v>
      </c>
      <c r="S205" s="175">
        <v>2.7914353687549323</v>
      </c>
      <c r="T205" s="175">
        <f t="shared" si="23"/>
        <v>0.68824657539683187</v>
      </c>
      <c r="U205" s="158">
        <v>-4.860920412664882E-2</v>
      </c>
      <c r="V205" s="158">
        <f t="shared" si="21"/>
        <v>-2.1517979974847492</v>
      </c>
      <c r="W205" s="70"/>
      <c r="X205" s="70"/>
      <c r="Y205" s="70"/>
      <c r="Z205" s="70"/>
      <c r="AA205" s="70"/>
      <c r="AB205" s="70"/>
      <c r="AC205" s="70"/>
      <c r="AD205" s="70"/>
      <c r="AE205" s="70"/>
      <c r="AF205" s="70"/>
      <c r="AG205" s="71"/>
      <c r="AH205" s="70"/>
      <c r="AI205" s="70"/>
      <c r="AJ205" s="72"/>
      <c r="AK205" s="112"/>
      <c r="AM205" s="70"/>
      <c r="AN205" s="70"/>
      <c r="AO205" s="70"/>
      <c r="AP205" s="70"/>
      <c r="AQ205" s="70"/>
      <c r="AR205" s="71"/>
      <c r="AS205" s="165"/>
      <c r="AT205" s="165"/>
      <c r="AU205" s="71"/>
    </row>
    <row r="206" spans="1:47" x14ac:dyDescent="0.55000000000000004">
      <c r="A206">
        <f>A202+1</f>
        <v>2010</v>
      </c>
      <c r="B206" t="s">
        <v>194</v>
      </c>
      <c r="C206" s="98">
        <v>1.4</v>
      </c>
      <c r="D206" s="98">
        <v>1.3</v>
      </c>
      <c r="E206" s="98">
        <v>1.665</v>
      </c>
      <c r="F206" s="98">
        <v>1.87045454545455</v>
      </c>
      <c r="G206" s="98">
        <v>1.9530000000000001</v>
      </c>
      <c r="H206" s="182">
        <f t="shared" si="22"/>
        <v>1.665</v>
      </c>
      <c r="K206" s="168"/>
      <c r="L206" s="171"/>
      <c r="M206" s="171"/>
      <c r="N206" s="171">
        <v>2.49899025828734</v>
      </c>
      <c r="O206" s="157">
        <f>N206</f>
        <v>2.49899025828734</v>
      </c>
      <c r="P206" s="158">
        <v>3.2745365853658512</v>
      </c>
      <c r="Q206" s="158">
        <v>3.9496875500720989</v>
      </c>
      <c r="R206" s="158">
        <f t="shared" si="24"/>
        <v>0.67515096470624769</v>
      </c>
      <c r="S206" s="175">
        <v>4.5461796139735213</v>
      </c>
      <c r="T206" s="175">
        <f t="shared" si="23"/>
        <v>1.2716430286076701</v>
      </c>
      <c r="U206" s="158">
        <v>-0.33857807485874503</v>
      </c>
      <c r="V206" s="158">
        <f t="shared" si="21"/>
        <v>-3.6131146602245963</v>
      </c>
      <c r="W206" s="70"/>
      <c r="X206" s="70"/>
      <c r="Y206" s="70"/>
      <c r="Z206" s="70"/>
      <c r="AA206" s="70"/>
      <c r="AB206" s="70"/>
      <c r="AC206" s="70"/>
      <c r="AD206" s="70"/>
      <c r="AE206" s="70"/>
      <c r="AF206" s="70"/>
      <c r="AG206" s="71"/>
      <c r="AH206" s="70"/>
      <c r="AI206" s="70"/>
      <c r="AJ206" s="72"/>
      <c r="AK206" s="112"/>
      <c r="AM206" s="70"/>
      <c r="AN206" s="70"/>
      <c r="AO206" s="70"/>
      <c r="AP206" s="70"/>
      <c r="AQ206" s="70"/>
      <c r="AR206" s="71"/>
      <c r="AS206" s="165"/>
      <c r="AT206" s="165"/>
      <c r="AU206" s="71"/>
    </row>
    <row r="207" spans="1:47" x14ac:dyDescent="0.55000000000000004">
      <c r="B207" t="s">
        <v>195</v>
      </c>
      <c r="D207" s="98">
        <v>1.819377197721983</v>
      </c>
      <c r="E207" s="98">
        <v>1.774</v>
      </c>
      <c r="F207" s="98">
        <v>2.0782352941176501</v>
      </c>
      <c r="G207" s="98">
        <v>2.1724999999999999</v>
      </c>
      <c r="H207" s="182">
        <f t="shared" si="22"/>
        <v>1.774</v>
      </c>
      <c r="K207" s="168"/>
      <c r="L207" s="171"/>
      <c r="M207" s="171"/>
      <c r="N207" s="171">
        <v>3.2567007885721</v>
      </c>
      <c r="O207" s="157">
        <f t="shared" ref="O207:O266" si="25">N207</f>
        <v>3.2567007885721</v>
      </c>
      <c r="P207" s="158">
        <v>3.4566738584215102</v>
      </c>
      <c r="Q207" s="158">
        <v>5.1395182446935337</v>
      </c>
      <c r="R207" s="158">
        <f t="shared" si="24"/>
        <v>1.6828443862720235</v>
      </c>
      <c r="S207" s="175">
        <v>5.1629151581929875</v>
      </c>
      <c r="T207" s="175">
        <f t="shared" si="23"/>
        <v>1.7062412997714773</v>
      </c>
      <c r="U207" s="158">
        <v>0.42626750852346618</v>
      </c>
      <c r="V207" s="158">
        <f t="shared" si="21"/>
        <v>-3.030406349898044</v>
      </c>
      <c r="W207" s="70"/>
      <c r="X207" s="70"/>
      <c r="Y207" s="70"/>
      <c r="Z207" s="70"/>
      <c r="AA207" s="70"/>
      <c r="AB207" s="70"/>
      <c r="AC207" s="70"/>
      <c r="AD207" s="70"/>
      <c r="AE207" s="70"/>
      <c r="AF207" s="70"/>
      <c r="AG207" s="71"/>
      <c r="AH207" s="70"/>
      <c r="AI207" s="70"/>
      <c r="AJ207" s="72"/>
      <c r="AK207" s="112"/>
      <c r="AM207" s="70"/>
      <c r="AN207" s="70"/>
      <c r="AO207" s="70"/>
      <c r="AP207" s="70"/>
      <c r="AQ207" s="70"/>
      <c r="AR207" s="71"/>
      <c r="AS207" s="165"/>
      <c r="AT207" s="165"/>
      <c r="AU207" s="71"/>
    </row>
    <row r="208" spans="1:47" x14ac:dyDescent="0.55000000000000004">
      <c r="B208" t="s">
        <v>196</v>
      </c>
      <c r="D208" s="98">
        <v>2.6851246080860314</v>
      </c>
      <c r="E208" s="98">
        <v>2.38095238095238</v>
      </c>
      <c r="F208" s="98">
        <v>1.7666666666666699</v>
      </c>
      <c r="G208" s="98">
        <v>1.92777777777778</v>
      </c>
      <c r="H208" s="182">
        <f t="shared" si="22"/>
        <v>2.38095238095238</v>
      </c>
      <c r="K208" s="168"/>
      <c r="L208" s="171"/>
      <c r="M208" s="171"/>
      <c r="N208" s="171">
        <v>3.4187406498619799</v>
      </c>
      <c r="O208" s="157">
        <f t="shared" si="25"/>
        <v>3.4187406498619799</v>
      </c>
      <c r="P208" s="158">
        <v>3.0852646594168505</v>
      </c>
      <c r="Q208" s="158">
        <v>4.7101020850577697</v>
      </c>
      <c r="R208" s="158">
        <f t="shared" si="24"/>
        <v>1.6248374256409193</v>
      </c>
      <c r="S208" s="175">
        <v>4.6823786483533354</v>
      </c>
      <c r="T208" s="175">
        <f t="shared" si="23"/>
        <v>1.5971139889364849</v>
      </c>
      <c r="U208" s="158">
        <v>1.1220424347532116</v>
      </c>
      <c r="V208" s="158">
        <f t="shared" si="21"/>
        <v>-1.9632222246636388</v>
      </c>
      <c r="W208" s="70"/>
      <c r="X208" s="70"/>
      <c r="Y208" s="70"/>
      <c r="Z208" s="70"/>
      <c r="AA208" s="70"/>
      <c r="AB208" s="70"/>
      <c r="AC208" s="70"/>
      <c r="AD208" s="70"/>
      <c r="AE208" s="70"/>
      <c r="AF208" s="70"/>
      <c r="AG208" s="71"/>
      <c r="AH208" s="70"/>
      <c r="AI208" s="70"/>
      <c r="AJ208" s="72"/>
      <c r="AK208" s="112"/>
      <c r="AM208" s="70"/>
      <c r="AN208" s="70"/>
      <c r="AO208" s="70"/>
      <c r="AP208" s="70"/>
      <c r="AQ208" s="70"/>
      <c r="AR208" s="71"/>
      <c r="AS208" s="165"/>
      <c r="AT208" s="165"/>
      <c r="AU208" s="71"/>
    </row>
    <row r="209" spans="1:47" x14ac:dyDescent="0.55000000000000004">
      <c r="B209" t="s">
        <v>197</v>
      </c>
      <c r="D209" s="98">
        <v>2.454578173529387</v>
      </c>
      <c r="E209" s="98">
        <v>2.52173913043478</v>
      </c>
      <c r="F209" s="98">
        <v>1.8457142857142901</v>
      </c>
      <c r="G209" s="98">
        <v>1.8968421052631601</v>
      </c>
      <c r="H209" s="182">
        <f t="shared" si="22"/>
        <v>2.52173913043478</v>
      </c>
      <c r="L209" s="171"/>
      <c r="M209" s="171"/>
      <c r="N209" s="171">
        <v>3.8691987124216798</v>
      </c>
      <c r="O209" s="157">
        <f t="shared" si="25"/>
        <v>3.8691987124216798</v>
      </c>
      <c r="P209" s="158">
        <v>3.3762614822964139</v>
      </c>
      <c r="Q209" s="158">
        <v>4.6715499103872844</v>
      </c>
      <c r="R209" s="158">
        <f t="shared" si="24"/>
        <v>1.2952884280908705</v>
      </c>
      <c r="S209" s="175">
        <v>4.6597747261225209</v>
      </c>
      <c r="T209" s="175">
        <f t="shared" si="23"/>
        <v>1.283513243826107</v>
      </c>
      <c r="U209" s="158">
        <v>2.4978288726211559</v>
      </c>
      <c r="V209" s="158">
        <f t="shared" si="21"/>
        <v>-0.87843260967525794</v>
      </c>
      <c r="W209" s="70"/>
      <c r="X209" s="70"/>
      <c r="Y209" s="70"/>
      <c r="Z209" s="70"/>
      <c r="AA209" s="70"/>
      <c r="AB209" s="70"/>
      <c r="AC209" s="70"/>
      <c r="AD209" s="70"/>
      <c r="AE209" s="70"/>
      <c r="AF209" s="70"/>
      <c r="AG209" s="71"/>
      <c r="AH209" s="70"/>
      <c r="AI209" s="70"/>
      <c r="AJ209" s="72"/>
      <c r="AK209" s="112"/>
      <c r="AM209" s="70"/>
      <c r="AN209" s="70"/>
      <c r="AO209" s="70"/>
      <c r="AP209" s="70"/>
      <c r="AQ209" s="70"/>
      <c r="AR209" s="71"/>
      <c r="AS209" s="165"/>
      <c r="AT209" s="165"/>
      <c r="AU209" s="71"/>
    </row>
    <row r="210" spans="1:47" x14ac:dyDescent="0.55000000000000004">
      <c r="A210">
        <f>A206+1</f>
        <v>2011</v>
      </c>
      <c r="B210" t="s">
        <v>194</v>
      </c>
      <c r="C210" s="98"/>
      <c r="D210" s="98">
        <v>1.9400366553914417</v>
      </c>
      <c r="E210" s="98">
        <v>2.0333333333333301</v>
      </c>
      <c r="F210" s="98">
        <v>1.9842105263157901</v>
      </c>
      <c r="G210" s="98">
        <v>2.0777777777777802</v>
      </c>
      <c r="H210" s="182">
        <f t="shared" si="22"/>
        <v>2.0333333333333301</v>
      </c>
      <c r="L210" s="171"/>
      <c r="M210" s="171"/>
      <c r="N210" s="171">
        <v>4.0101357391900301</v>
      </c>
      <c r="O210" s="157">
        <f t="shared" si="25"/>
        <v>4.0101357391900301</v>
      </c>
      <c r="P210" s="158">
        <v>4.1184094679206567</v>
      </c>
      <c r="Q210" s="158">
        <v>5.32177263969173</v>
      </c>
      <c r="R210" s="158">
        <f t="shared" si="24"/>
        <v>1.2033631717710733</v>
      </c>
      <c r="S210" s="175">
        <v>5.3402502288678591</v>
      </c>
      <c r="T210" s="175">
        <f t="shared" si="23"/>
        <v>1.2218407609472024</v>
      </c>
      <c r="U210" s="158">
        <v>4.3886932823587728</v>
      </c>
      <c r="V210" s="158">
        <f t="shared" si="21"/>
        <v>0.27028381443811611</v>
      </c>
      <c r="W210" s="70"/>
      <c r="X210" s="70"/>
      <c r="Y210" s="70"/>
      <c r="Z210" s="70"/>
      <c r="AA210" s="70"/>
      <c r="AB210" s="70"/>
      <c r="AC210" s="70"/>
      <c r="AD210" s="70"/>
      <c r="AE210" s="70"/>
      <c r="AF210" s="70"/>
      <c r="AG210" s="71"/>
      <c r="AH210" s="70"/>
      <c r="AI210" s="70"/>
      <c r="AJ210" s="72"/>
      <c r="AK210" s="112"/>
      <c r="AM210" s="70"/>
      <c r="AN210" s="70"/>
      <c r="AO210" s="70"/>
      <c r="AP210" s="70"/>
      <c r="AQ210" s="70"/>
      <c r="AR210" s="71"/>
      <c r="AS210" s="165"/>
      <c r="AT210" s="165"/>
      <c r="AU210" s="71"/>
    </row>
    <row r="211" spans="1:47" x14ac:dyDescent="0.55000000000000004">
      <c r="B211" t="s">
        <v>195</v>
      </c>
      <c r="C211" s="98"/>
      <c r="D211" s="98">
        <v>1.8890402360446146</v>
      </c>
      <c r="E211" s="98">
        <v>2.11904761904762</v>
      </c>
      <c r="F211" s="98">
        <v>2.0882352941176499</v>
      </c>
      <c r="G211" s="98">
        <v>2.1529411764705899</v>
      </c>
      <c r="H211" s="182">
        <f t="shared" si="22"/>
        <v>2.11904761904762</v>
      </c>
      <c r="L211" s="171"/>
      <c r="M211" s="171"/>
      <c r="N211" s="171">
        <v>3.9406672385486998</v>
      </c>
      <c r="O211" s="157">
        <f t="shared" si="25"/>
        <v>3.9406672385486998</v>
      </c>
      <c r="P211" s="158">
        <v>4.3771847684565017</v>
      </c>
      <c r="Q211" s="158">
        <v>5.1188990964425045</v>
      </c>
      <c r="R211" s="158">
        <f t="shared" si="24"/>
        <v>0.74171432798600279</v>
      </c>
      <c r="S211" s="175">
        <v>5.1788654393054969</v>
      </c>
      <c r="T211" s="175">
        <f t="shared" si="23"/>
        <v>0.80168067084899519</v>
      </c>
      <c r="U211" s="158">
        <v>3.8458151927928839</v>
      </c>
      <c r="V211" s="158">
        <f t="shared" si="21"/>
        <v>-0.53136957566361787</v>
      </c>
      <c r="W211" s="70"/>
      <c r="X211" s="70"/>
      <c r="Y211" s="70"/>
      <c r="Z211" s="70"/>
      <c r="AA211" s="70"/>
      <c r="AB211" s="70"/>
      <c r="AC211" s="70"/>
      <c r="AD211" s="70"/>
      <c r="AE211" s="70"/>
      <c r="AF211" s="70"/>
      <c r="AG211" s="71"/>
      <c r="AH211" s="70"/>
      <c r="AI211" s="70"/>
      <c r="AJ211" s="72"/>
      <c r="AK211" s="112"/>
      <c r="AM211" s="70"/>
      <c r="AN211" s="70"/>
      <c r="AO211" s="70"/>
      <c r="AP211" s="70"/>
      <c r="AQ211" s="70"/>
      <c r="AR211" s="71"/>
      <c r="AS211" s="165"/>
      <c r="AT211" s="165"/>
      <c r="AU211" s="71"/>
    </row>
    <row r="212" spans="1:47" x14ac:dyDescent="0.55000000000000004">
      <c r="B212" t="s">
        <v>196</v>
      </c>
      <c r="C212" s="98"/>
      <c r="D212" s="98">
        <v>1.6238766499504065</v>
      </c>
      <c r="E212" s="98">
        <v>2.43333333333333</v>
      </c>
      <c r="F212" s="98">
        <v>2.1105882352941201</v>
      </c>
      <c r="G212" s="98">
        <v>2.1235294117647099</v>
      </c>
      <c r="H212" s="182">
        <f t="shared" si="22"/>
        <v>2.43333333333333</v>
      </c>
      <c r="L212" s="171"/>
      <c r="M212" s="171"/>
      <c r="N212" s="171">
        <v>4.15351094881885</v>
      </c>
      <c r="O212" s="157">
        <f t="shared" si="25"/>
        <v>4.15351094881885</v>
      </c>
      <c r="P212" s="158">
        <v>4.70587797674402</v>
      </c>
      <c r="Q212" s="158">
        <v>5.2397801701422821</v>
      </c>
      <c r="R212" s="158">
        <f t="shared" si="24"/>
        <v>0.53390219339826217</v>
      </c>
      <c r="S212" s="175">
        <v>5.3526166691516437</v>
      </c>
      <c r="T212" s="175">
        <f t="shared" si="23"/>
        <v>0.64673869240762372</v>
      </c>
      <c r="U212" s="158">
        <v>3.9399397765604931</v>
      </c>
      <c r="V212" s="158">
        <f t="shared" si="21"/>
        <v>-0.76593820018352687</v>
      </c>
      <c r="W212" s="70"/>
      <c r="X212" s="70"/>
      <c r="Y212" s="70"/>
      <c r="Z212" s="70"/>
      <c r="AA212" s="70"/>
      <c r="AB212" s="70"/>
      <c r="AC212" s="70"/>
      <c r="AD212" s="70"/>
      <c r="AE212" s="70"/>
      <c r="AF212" s="70"/>
      <c r="AG212" s="71"/>
      <c r="AH212" s="70"/>
      <c r="AI212" s="70"/>
      <c r="AJ212" s="72"/>
      <c r="AK212" s="112"/>
      <c r="AM212" s="70"/>
      <c r="AN212" s="70"/>
      <c r="AO212" s="70"/>
      <c r="AP212" s="70"/>
      <c r="AQ212" s="70"/>
      <c r="AR212" s="71"/>
      <c r="AS212" s="165"/>
      <c r="AT212" s="165"/>
      <c r="AU212" s="71"/>
    </row>
    <row r="213" spans="1:47" x14ac:dyDescent="0.55000000000000004">
      <c r="B213" t="s">
        <v>197</v>
      </c>
      <c r="C213" s="98"/>
      <c r="D213" s="98">
        <v>1.6909333228241508</v>
      </c>
      <c r="E213" s="98">
        <v>2.0956521739130398</v>
      </c>
      <c r="F213" s="98">
        <v>2.0727272727272701</v>
      </c>
      <c r="G213" s="98">
        <v>2.1523809523809501</v>
      </c>
      <c r="H213" s="182">
        <f t="shared" si="22"/>
        <v>2.0956521739130398</v>
      </c>
      <c r="L213" s="171"/>
      <c r="M213" s="171"/>
      <c r="N213" s="171">
        <v>4.1062904357036496</v>
      </c>
      <c r="O213" s="157">
        <f t="shared" si="25"/>
        <v>4.1062904357036496</v>
      </c>
      <c r="P213" s="158">
        <v>4.6458189102799992</v>
      </c>
      <c r="Q213" s="158">
        <v>5.1256281407035118</v>
      </c>
      <c r="R213" s="158">
        <f t="shared" si="24"/>
        <v>0.47980923042351264</v>
      </c>
      <c r="S213" s="175">
        <v>5.2779006339377759</v>
      </c>
      <c r="T213" s="175">
        <f t="shared" si="23"/>
        <v>0.63208172365777671</v>
      </c>
      <c r="U213" s="158">
        <v>3.8157468435938711</v>
      </c>
      <c r="V213" s="158">
        <f t="shared" si="21"/>
        <v>-0.8300720666861281</v>
      </c>
      <c r="W213" s="70"/>
      <c r="X213" s="70"/>
      <c r="Y213" s="70"/>
      <c r="Z213" s="70"/>
      <c r="AA213" s="70"/>
      <c r="AB213" s="70"/>
      <c r="AC213" s="70"/>
      <c r="AD213" s="70"/>
      <c r="AE213" s="70"/>
      <c r="AF213" s="70"/>
      <c r="AG213" s="71"/>
      <c r="AH213" s="70"/>
      <c r="AI213" s="70"/>
      <c r="AJ213" s="72"/>
      <c r="AK213" s="112"/>
      <c r="AM213" s="70"/>
      <c r="AN213" s="70"/>
      <c r="AO213" s="70"/>
      <c r="AP213" s="70"/>
      <c r="AQ213" s="70"/>
      <c r="AR213" s="71"/>
      <c r="AS213" s="165"/>
      <c r="AT213" s="165"/>
      <c r="AU213" s="71"/>
    </row>
    <row r="214" spans="1:47" x14ac:dyDescent="0.55000000000000004">
      <c r="A214">
        <f>A210+1</f>
        <v>2012</v>
      </c>
      <c r="B214" t="s">
        <v>194</v>
      </c>
      <c r="C214" s="98"/>
      <c r="D214" s="98">
        <v>1.3377063976211412</v>
      </c>
      <c r="E214" s="98">
        <v>1.7652000000000001</v>
      </c>
      <c r="F214" s="98">
        <v>1.9490909090909101</v>
      </c>
      <c r="G214" s="98">
        <v>2.13380952380952</v>
      </c>
      <c r="H214" s="182">
        <f t="shared" ref="H214:H245" si="26">E214</f>
        <v>1.7652000000000001</v>
      </c>
      <c r="L214" s="171"/>
      <c r="M214" s="171"/>
      <c r="N214" s="171">
        <v>3.4762042846832499</v>
      </c>
      <c r="O214" s="157">
        <f t="shared" si="25"/>
        <v>3.4762042846832499</v>
      </c>
      <c r="P214" s="158">
        <v>3.4902373521085934</v>
      </c>
      <c r="Q214" s="158">
        <v>3.7393436025026432</v>
      </c>
      <c r="R214" s="158">
        <f t="shared" si="24"/>
        <v>0.24910625039404977</v>
      </c>
      <c r="S214" s="175">
        <v>3.8238702201622203</v>
      </c>
      <c r="T214" s="175">
        <f t="shared" si="23"/>
        <v>0.33363286805362691</v>
      </c>
      <c r="U214" s="158">
        <v>2.0034501662521365</v>
      </c>
      <c r="V214" s="158">
        <f t="shared" si="21"/>
        <v>-1.486787185856457</v>
      </c>
      <c r="W214" s="70"/>
      <c r="X214" s="70"/>
      <c r="Y214" s="70"/>
      <c r="Z214" s="70"/>
      <c r="AA214" s="70"/>
      <c r="AB214" s="70"/>
      <c r="AC214" s="70"/>
      <c r="AD214" s="70"/>
      <c r="AE214" s="70"/>
      <c r="AF214" s="70"/>
      <c r="AG214" s="71"/>
      <c r="AH214" s="70"/>
      <c r="AI214" s="70"/>
      <c r="AJ214" s="72"/>
      <c r="AK214" s="112"/>
      <c r="AM214" s="70"/>
      <c r="AN214" s="70"/>
      <c r="AO214" s="70"/>
      <c r="AP214" s="70"/>
      <c r="AQ214" s="70"/>
      <c r="AR214" s="71"/>
      <c r="AS214" s="165"/>
      <c r="AT214" s="165"/>
      <c r="AU214" s="71"/>
    </row>
    <row r="215" spans="1:47" x14ac:dyDescent="0.55000000000000004">
      <c r="B215" t="s">
        <v>195</v>
      </c>
      <c r="C215" s="98"/>
      <c r="D215" s="98">
        <v>1.7296089464482467</v>
      </c>
      <c r="E215" s="98">
        <v>1.9950000000000001</v>
      </c>
      <c r="F215" s="98">
        <v>2.0485000000000002</v>
      </c>
      <c r="G215" s="98">
        <v>2.141</v>
      </c>
      <c r="H215" s="182">
        <f t="shared" si="26"/>
        <v>1.9950000000000001</v>
      </c>
      <c r="L215" s="171"/>
      <c r="M215" s="171"/>
      <c r="N215" s="171">
        <v>3.72335680019936</v>
      </c>
      <c r="O215" s="157">
        <f t="shared" si="25"/>
        <v>3.72335680019936</v>
      </c>
      <c r="P215" s="158">
        <v>2.7553595299197156</v>
      </c>
      <c r="Q215" s="158">
        <v>3.1073547923035392</v>
      </c>
      <c r="R215" s="158">
        <f t="shared" si="24"/>
        <v>0.35199526238382361</v>
      </c>
      <c r="S215" s="175">
        <v>3.1450120962003751</v>
      </c>
      <c r="T215" s="175">
        <f t="shared" si="23"/>
        <v>0.38965256628065958</v>
      </c>
      <c r="U215" s="158">
        <v>2.156477103173188</v>
      </c>
      <c r="V215" s="158">
        <f t="shared" si="21"/>
        <v>-0.59888242674652759</v>
      </c>
      <c r="W215" s="70"/>
      <c r="X215" s="70"/>
      <c r="Y215" s="70"/>
      <c r="Z215" s="70"/>
      <c r="AA215" s="70"/>
      <c r="AB215" s="70"/>
      <c r="AC215" s="70"/>
      <c r="AD215" s="70"/>
      <c r="AE215" s="70"/>
      <c r="AF215" s="70"/>
      <c r="AG215" s="71"/>
      <c r="AH215" s="70"/>
      <c r="AI215" s="70"/>
      <c r="AJ215" s="72"/>
      <c r="AK215" s="112"/>
      <c r="AM215" s="70"/>
      <c r="AN215" s="70"/>
      <c r="AO215" s="70"/>
      <c r="AP215" s="70"/>
      <c r="AQ215" s="70"/>
      <c r="AR215" s="71"/>
      <c r="AS215" s="165"/>
      <c r="AT215" s="165"/>
      <c r="AU215" s="71"/>
    </row>
    <row r="216" spans="1:47" x14ac:dyDescent="0.55000000000000004">
      <c r="B216" t="s">
        <v>196</v>
      </c>
      <c r="C216" s="98"/>
      <c r="D216" s="98">
        <v>1.6510731975784232</v>
      </c>
      <c r="E216" s="98">
        <v>1.92173913043478</v>
      </c>
      <c r="F216" s="98">
        <v>2.0150000000000001</v>
      </c>
      <c r="G216" s="98">
        <v>2.0350000000000001</v>
      </c>
      <c r="H216" s="182">
        <f t="shared" si="26"/>
        <v>1.92173913043478</v>
      </c>
      <c r="L216" s="171"/>
      <c r="M216" s="171"/>
      <c r="N216" s="171">
        <v>3.24015524139238</v>
      </c>
      <c r="O216" s="157">
        <f t="shared" si="25"/>
        <v>3.24015524139238</v>
      </c>
      <c r="P216" s="158">
        <v>2.4125619482388174</v>
      </c>
      <c r="Q216" s="158">
        <v>2.907933328564269</v>
      </c>
      <c r="R216" s="158">
        <f t="shared" si="24"/>
        <v>0.49537138032545158</v>
      </c>
      <c r="S216" s="175">
        <v>2.901217095952461</v>
      </c>
      <c r="T216" s="175">
        <f t="shared" si="23"/>
        <v>0.4886551477136436</v>
      </c>
      <c r="U216" s="158">
        <v>1.2805996713704531</v>
      </c>
      <c r="V216" s="158">
        <f t="shared" si="21"/>
        <v>-1.1319622768683644</v>
      </c>
      <c r="W216" s="70"/>
      <c r="X216" s="70"/>
      <c r="Y216" s="70"/>
      <c r="Z216" s="70"/>
      <c r="AA216" s="70"/>
      <c r="AB216" s="70"/>
      <c r="AC216" s="70"/>
      <c r="AD216" s="70"/>
      <c r="AE216" s="70"/>
      <c r="AF216" s="70"/>
      <c r="AG216" s="71"/>
      <c r="AH216" s="70"/>
      <c r="AI216" s="70"/>
      <c r="AJ216" s="72"/>
      <c r="AK216" s="112"/>
      <c r="AM216" s="70"/>
      <c r="AN216" s="70"/>
      <c r="AO216" s="70"/>
      <c r="AP216" s="70"/>
      <c r="AQ216" s="70"/>
      <c r="AR216" s="71"/>
      <c r="AS216" s="165"/>
      <c r="AT216" s="165"/>
      <c r="AU216" s="71"/>
    </row>
    <row r="217" spans="1:47" x14ac:dyDescent="0.55000000000000004">
      <c r="B217" t="s">
        <v>197</v>
      </c>
      <c r="C217" s="98"/>
      <c r="D217" s="98">
        <v>1.8836494679075111</v>
      </c>
      <c r="E217" s="98">
        <v>2.0682608695652198</v>
      </c>
      <c r="F217" s="98">
        <v>1.9573684210526301</v>
      </c>
      <c r="G217" s="98">
        <v>2.0252631578947402</v>
      </c>
      <c r="H217" s="182">
        <f t="shared" si="26"/>
        <v>2.0682608695652198</v>
      </c>
      <c r="L217" s="171"/>
      <c r="M217" s="171"/>
      <c r="N217" s="171">
        <v>3.51392496062698</v>
      </c>
      <c r="O217" s="157">
        <f t="shared" si="25"/>
        <v>3.51392496062698</v>
      </c>
      <c r="P217" s="158">
        <v>2.6698619146150833</v>
      </c>
      <c r="Q217" s="158">
        <v>3.0876000283266194</v>
      </c>
      <c r="R217" s="158">
        <f t="shared" si="24"/>
        <v>0.41773811371153613</v>
      </c>
      <c r="S217" s="175">
        <v>3.0107828035289117</v>
      </c>
      <c r="T217" s="175">
        <f t="shared" si="23"/>
        <v>0.34092088891382843</v>
      </c>
      <c r="U217" s="158">
        <v>1.2442498321349404</v>
      </c>
      <c r="V217" s="158">
        <f t="shared" si="21"/>
        <v>-1.4256120824801428</v>
      </c>
      <c r="W217" s="70"/>
      <c r="X217" s="70"/>
      <c r="Y217" s="70"/>
      <c r="AF217" s="70"/>
      <c r="AG217" s="71"/>
      <c r="AJ217" s="72"/>
      <c r="AK217" s="112"/>
      <c r="AN217" s="70"/>
      <c r="AO217" s="70"/>
      <c r="AP217" s="70"/>
      <c r="AQ217" s="70"/>
      <c r="AR217" s="71"/>
      <c r="AS217" s="165"/>
      <c r="AT217" s="165"/>
      <c r="AU217" s="71"/>
    </row>
    <row r="218" spans="1:47" x14ac:dyDescent="0.55000000000000004">
      <c r="A218">
        <f>A214+1</f>
        <v>2013</v>
      </c>
      <c r="B218" t="s">
        <v>194</v>
      </c>
      <c r="C218" s="98"/>
      <c r="D218" s="98">
        <v>2.2205590376628281</v>
      </c>
      <c r="E218" s="98">
        <v>2.2265217391304399</v>
      </c>
      <c r="F218" s="98">
        <v>2.1735000000000002</v>
      </c>
      <c r="G218" s="98">
        <v>2.1463157894736802</v>
      </c>
      <c r="H218" s="182">
        <f t="shared" si="26"/>
        <v>2.2265217391304399</v>
      </c>
      <c r="L218" s="171"/>
      <c r="M218" s="171"/>
      <c r="N218" s="171">
        <v>3.6318031894610199</v>
      </c>
      <c r="O218" s="157">
        <f t="shared" si="25"/>
        <v>3.6318031894610199</v>
      </c>
      <c r="P218" s="158">
        <v>2.7763653005186768</v>
      </c>
      <c r="Q218" s="158">
        <v>3.2553874369555302</v>
      </c>
      <c r="R218" s="158">
        <f t="shared" si="24"/>
        <v>0.47902213643685343</v>
      </c>
      <c r="S218" s="175">
        <v>3.2366071428571388</v>
      </c>
      <c r="T218" s="175">
        <f t="shared" si="23"/>
        <v>0.46024184233846199</v>
      </c>
      <c r="U218" s="158">
        <v>2.2076453978806256</v>
      </c>
      <c r="V218" s="158">
        <f t="shared" si="21"/>
        <v>-0.56871990263805117</v>
      </c>
      <c r="W218" s="70"/>
      <c r="X218" s="70"/>
      <c r="Y218" s="70"/>
      <c r="Z218" s="70"/>
      <c r="AF218" s="70"/>
      <c r="AG218" s="71"/>
      <c r="AJ218" s="72"/>
      <c r="AK218" s="112"/>
      <c r="AN218" s="70"/>
      <c r="AO218" s="70"/>
      <c r="AP218" s="70"/>
      <c r="AQ218" s="70"/>
      <c r="AR218" s="71"/>
      <c r="AS218" s="71"/>
      <c r="AT218" s="71"/>
      <c r="AU218" s="71"/>
    </row>
    <row r="219" spans="1:47" ht="15.75" customHeight="1" x14ac:dyDescent="0.55000000000000004">
      <c r="B219" t="s">
        <v>195</v>
      </c>
      <c r="C219" s="98"/>
      <c r="D219" s="98">
        <v>1.5656911867592882</v>
      </c>
      <c r="E219" s="98">
        <v>2.5380952380952402</v>
      </c>
      <c r="F219" s="98">
        <v>2.3411764705882301</v>
      </c>
      <c r="G219" s="98">
        <v>2.1705882352941201</v>
      </c>
      <c r="H219" s="182">
        <f t="shared" si="26"/>
        <v>2.5380952380952402</v>
      </c>
      <c r="L219" s="171"/>
      <c r="M219" s="171"/>
      <c r="N219" s="171">
        <v>3.6192972377806498</v>
      </c>
      <c r="O219" s="157">
        <f t="shared" si="25"/>
        <v>3.6192972377806498</v>
      </c>
      <c r="P219" s="158">
        <v>2.6793882243269991</v>
      </c>
      <c r="Q219" s="158">
        <v>3.0974223028358097</v>
      </c>
      <c r="R219" s="158">
        <f t="shared" si="24"/>
        <v>0.41803407850881058</v>
      </c>
      <c r="S219" s="175">
        <v>3.0629139072847522</v>
      </c>
      <c r="T219" s="175">
        <f t="shared" si="23"/>
        <v>0.38352568295775313</v>
      </c>
      <c r="U219" s="158">
        <v>2.2355897645156233</v>
      </c>
      <c r="V219" s="158">
        <f t="shared" si="21"/>
        <v>-0.44379845981137578</v>
      </c>
      <c r="W219" s="70"/>
      <c r="X219" s="70"/>
      <c r="Y219" s="70"/>
      <c r="Z219" s="70"/>
      <c r="AF219" s="70"/>
      <c r="AG219" s="71"/>
      <c r="AJ219" s="72"/>
      <c r="AK219" s="112"/>
      <c r="AN219" s="70"/>
      <c r="AO219" s="70"/>
      <c r="AP219" s="70"/>
      <c r="AQ219" s="70"/>
      <c r="AR219" s="71"/>
      <c r="AS219" s="71"/>
      <c r="AT219" s="71"/>
      <c r="AU219" s="71"/>
    </row>
    <row r="220" spans="1:47" x14ac:dyDescent="0.55000000000000004">
      <c r="B220" t="s">
        <v>196</v>
      </c>
      <c r="C220" s="98"/>
      <c r="D220" s="98">
        <v>2.2864909503819586</v>
      </c>
      <c r="E220" s="98">
        <v>2.4673076923076902</v>
      </c>
      <c r="F220" s="98">
        <v>2.2363636363636399</v>
      </c>
      <c r="G220" s="98">
        <v>2.1472727272727301</v>
      </c>
      <c r="H220" s="182">
        <f t="shared" si="26"/>
        <v>2.4673076923076902</v>
      </c>
      <c r="L220" s="171"/>
      <c r="M220" s="171"/>
      <c r="N220" s="171">
        <v>3.2122941836711001</v>
      </c>
      <c r="O220" s="157">
        <f t="shared" si="25"/>
        <v>3.2122941836711001</v>
      </c>
      <c r="P220" s="158">
        <v>2.7088623402572551</v>
      </c>
      <c r="Q220" s="158">
        <v>3.1941885926801206</v>
      </c>
      <c r="R220" s="158">
        <f t="shared" si="24"/>
        <v>0.48532625242286542</v>
      </c>
      <c r="S220" s="175">
        <v>3.2182643377802123</v>
      </c>
      <c r="T220" s="175">
        <f t="shared" si="23"/>
        <v>0.50940199752295712</v>
      </c>
      <c r="U220" s="158">
        <v>2.574678905786655</v>
      </c>
      <c r="V220" s="158">
        <f t="shared" si="21"/>
        <v>-0.1341834344706001</v>
      </c>
      <c r="W220" s="70"/>
      <c r="X220" s="70"/>
      <c r="Y220" s="70"/>
      <c r="Z220" s="70"/>
      <c r="AF220" s="70"/>
      <c r="AG220" s="71"/>
      <c r="AJ220" s="72"/>
      <c r="AK220" s="112"/>
      <c r="AN220" s="70"/>
      <c r="AO220" s="70"/>
      <c r="AP220" s="70"/>
      <c r="AQ220" s="70"/>
      <c r="AR220" s="71"/>
      <c r="AS220" s="71"/>
      <c r="AT220" s="71"/>
      <c r="AU220" s="71"/>
    </row>
    <row r="221" spans="1:47" x14ac:dyDescent="0.55000000000000004">
      <c r="B221" t="s">
        <v>197</v>
      </c>
      <c r="C221" s="98"/>
      <c r="D221" s="98">
        <v>2.5593929667938831</v>
      </c>
      <c r="E221" s="98">
        <v>2.4496000000000002</v>
      </c>
      <c r="F221" s="98">
        <v>2.20521739130435</v>
      </c>
      <c r="G221" s="98">
        <v>2.1647619047619</v>
      </c>
      <c r="H221" s="182">
        <f t="shared" si="26"/>
        <v>2.4496000000000002</v>
      </c>
      <c r="L221" s="171"/>
      <c r="M221" s="171"/>
      <c r="N221" s="171">
        <v>3.6285219060104299</v>
      </c>
      <c r="O221" s="157">
        <f t="shared" si="25"/>
        <v>3.6285219060104299</v>
      </c>
      <c r="P221" s="158">
        <v>2.1027628967743794</v>
      </c>
      <c r="Q221" s="158">
        <v>2.6276018410386826</v>
      </c>
      <c r="R221" s="158">
        <f t="shared" si="24"/>
        <v>0.52483894426430311</v>
      </c>
      <c r="S221" s="175">
        <v>2.7052746057640036</v>
      </c>
      <c r="T221" s="175">
        <f t="shared" si="23"/>
        <v>0.60251170898962414</v>
      </c>
      <c r="U221" s="158">
        <v>1.8753426405077249</v>
      </c>
      <c r="V221" s="158">
        <f t="shared" si="21"/>
        <v>-0.22742025626665452</v>
      </c>
      <c r="W221" s="70"/>
      <c r="X221" s="70"/>
      <c r="Y221" s="70"/>
      <c r="Z221" s="70"/>
      <c r="AF221" s="70"/>
      <c r="AG221" s="71"/>
      <c r="AJ221" s="72"/>
      <c r="AK221" s="112"/>
      <c r="AN221" s="70"/>
      <c r="AO221" s="70"/>
      <c r="AP221" s="70"/>
      <c r="AQ221" s="70"/>
      <c r="AR221" s="71"/>
      <c r="AS221" s="71"/>
      <c r="AT221" s="71"/>
      <c r="AU221" s="71"/>
    </row>
    <row r="222" spans="1:47" x14ac:dyDescent="0.55000000000000004">
      <c r="A222">
        <f>A218+1</f>
        <v>2014</v>
      </c>
      <c r="B222" t="s">
        <v>194</v>
      </c>
      <c r="C222" s="98"/>
      <c r="D222" s="98">
        <v>1.9883548067393564</v>
      </c>
      <c r="E222" s="98">
        <v>2.0954545454545501</v>
      </c>
      <c r="F222" s="98">
        <v>2.15</v>
      </c>
      <c r="G222" s="98">
        <v>2.105</v>
      </c>
      <c r="H222" s="182">
        <f t="shared" si="26"/>
        <v>2.0954545454545501</v>
      </c>
      <c r="L222" s="171"/>
      <c r="M222" s="171"/>
      <c r="N222" s="171">
        <v>2.8312601633054202</v>
      </c>
      <c r="O222" s="157">
        <f t="shared" si="25"/>
        <v>2.8312601633054202</v>
      </c>
      <c r="P222" s="158">
        <v>1.7391512041327388</v>
      </c>
      <c r="Q222" s="158">
        <v>2.6267249624265645</v>
      </c>
      <c r="R222" s="158">
        <f t="shared" si="24"/>
        <v>0.88757375829382568</v>
      </c>
      <c r="S222" s="175">
        <v>2.675675675675663</v>
      </c>
      <c r="T222" s="175">
        <f t="shared" si="23"/>
        <v>0.93652447154292418</v>
      </c>
      <c r="U222" s="158">
        <v>1.3446234597450371</v>
      </c>
      <c r="V222" s="158">
        <f t="shared" si="21"/>
        <v>-0.39452774438770177</v>
      </c>
      <c r="W222" s="70"/>
      <c r="X222" s="70"/>
      <c r="Y222" s="70"/>
      <c r="Z222" s="70"/>
      <c r="AF222" s="70"/>
      <c r="AG222" s="71"/>
      <c r="AJ222" s="72"/>
      <c r="AK222" s="112"/>
      <c r="AN222" s="70"/>
      <c r="AO222" s="70"/>
      <c r="AP222" s="70"/>
      <c r="AQ222" s="70"/>
      <c r="AR222" s="71"/>
      <c r="AS222" s="71"/>
      <c r="AT222" s="71"/>
      <c r="AU222" s="71"/>
    </row>
    <row r="223" spans="1:47" x14ac:dyDescent="0.55000000000000004">
      <c r="B223" t="s">
        <v>195</v>
      </c>
      <c r="C223" s="98"/>
      <c r="D223" s="98">
        <v>1.9221778032279202</v>
      </c>
      <c r="E223" s="98">
        <v>1.9793103448275899</v>
      </c>
      <c r="F223" s="98">
        <v>2.0459999999999998</v>
      </c>
      <c r="G223" s="98">
        <v>2.0499999999999998</v>
      </c>
      <c r="H223" s="182">
        <f t="shared" si="26"/>
        <v>1.9793103448275899</v>
      </c>
      <c r="L223" s="171"/>
      <c r="M223" s="171"/>
      <c r="N223" s="171">
        <v>2.5594493534756002</v>
      </c>
      <c r="O223" s="157">
        <f t="shared" si="25"/>
        <v>2.5594493534756002</v>
      </c>
      <c r="P223" s="158">
        <v>1.7205634260859171</v>
      </c>
      <c r="Q223" s="158">
        <v>2.4901038671042528</v>
      </c>
      <c r="R223" s="158">
        <f t="shared" si="24"/>
        <v>0.76954044101833574</v>
      </c>
      <c r="S223" s="175">
        <v>2.5970548862115379</v>
      </c>
      <c r="T223" s="175">
        <f t="shared" si="23"/>
        <v>0.87649146012562085</v>
      </c>
      <c r="U223" s="158">
        <v>1.5446307051633426</v>
      </c>
      <c r="V223" s="158">
        <f t="shared" si="21"/>
        <v>-0.1759327209225745</v>
      </c>
      <c r="AF223" s="70"/>
      <c r="AG223" s="71"/>
      <c r="AJ223" s="72"/>
      <c r="AK223" s="112"/>
    </row>
    <row r="224" spans="1:47" x14ac:dyDescent="0.55000000000000004">
      <c r="B224" t="s">
        <v>196</v>
      </c>
      <c r="C224" s="98"/>
      <c r="D224" s="98">
        <v>2.0035691254570942</v>
      </c>
      <c r="E224" s="98">
        <v>1.96444444444444</v>
      </c>
      <c r="F224" s="98">
        <v>2.0421739130434799</v>
      </c>
      <c r="G224" s="98">
        <v>2.07909090909091</v>
      </c>
      <c r="H224" s="182">
        <f t="shared" si="26"/>
        <v>1.96444444444444</v>
      </c>
      <c r="L224" s="171"/>
      <c r="M224" s="171"/>
      <c r="N224" s="171">
        <v>2.7735362264894001</v>
      </c>
      <c r="O224" s="157">
        <f t="shared" si="25"/>
        <v>2.7735362264894001</v>
      </c>
      <c r="P224" s="158">
        <v>1.4560008105780327</v>
      </c>
      <c r="Q224" s="158">
        <v>2.3913775682048026</v>
      </c>
      <c r="R224" s="158">
        <f t="shared" si="24"/>
        <v>0.93537675762676997</v>
      </c>
      <c r="S224" s="175">
        <v>2.4783477681545776</v>
      </c>
      <c r="T224" s="175">
        <f t="shared" si="23"/>
        <v>1.0223469575765449</v>
      </c>
      <c r="U224" s="158">
        <v>1.0353693679596319</v>
      </c>
      <c r="V224" s="158">
        <f t="shared" si="21"/>
        <v>-0.4206314426184008</v>
      </c>
      <c r="Y224" s="183"/>
      <c r="AF224" s="70"/>
      <c r="AG224" s="71"/>
      <c r="AJ224" s="72"/>
      <c r="AK224" s="112"/>
    </row>
    <row r="225" spans="1:36" x14ac:dyDescent="0.55000000000000004">
      <c r="B225" t="s">
        <v>197</v>
      </c>
      <c r="C225" s="98"/>
      <c r="D225" s="98">
        <v>1.5527298902351827</v>
      </c>
      <c r="E225" s="98">
        <v>1.8839999999999999</v>
      </c>
      <c r="F225" s="98">
        <v>2.0521739130434802</v>
      </c>
      <c r="G225" s="98">
        <v>2.105</v>
      </c>
      <c r="H225" s="182">
        <f t="shared" si="26"/>
        <v>1.8839999999999999</v>
      </c>
      <c r="L225" s="171"/>
      <c r="M225" s="171"/>
      <c r="N225" s="171">
        <v>2.5130499836463298</v>
      </c>
      <c r="O225" s="157">
        <f t="shared" si="25"/>
        <v>2.5130499836463298</v>
      </c>
      <c r="P225" s="158">
        <v>0.93523199527349732</v>
      </c>
      <c r="Q225" s="158">
        <v>1.9679373473007615</v>
      </c>
      <c r="R225" s="158">
        <f t="shared" si="24"/>
        <v>1.0327053520272642</v>
      </c>
      <c r="S225" s="175">
        <v>2.0251489080079352</v>
      </c>
      <c r="T225" s="175">
        <f t="shared" si="23"/>
        <v>1.0899169127344379</v>
      </c>
      <c r="U225" s="158">
        <v>0.7068750766085401</v>
      </c>
      <c r="V225" s="158">
        <f t="shared" si="21"/>
        <v>-0.22835691866495722</v>
      </c>
      <c r="AF225" s="70"/>
      <c r="AJ225" s="72"/>
    </row>
    <row r="226" spans="1:36" x14ac:dyDescent="0.55000000000000004">
      <c r="A226">
        <f>A222+1</f>
        <v>2015</v>
      </c>
      <c r="B226" t="s">
        <v>194</v>
      </c>
      <c r="C226" s="98"/>
      <c r="D226" s="98">
        <v>1.2217079392767616</v>
      </c>
      <c r="E226" s="98">
        <v>1.5115384615384599</v>
      </c>
      <c r="F226" s="98">
        <v>1.97727272727273</v>
      </c>
      <c r="G226" s="98">
        <v>2.0809523809523802</v>
      </c>
      <c r="H226" s="182">
        <f t="shared" si="26"/>
        <v>1.5115384615384599</v>
      </c>
      <c r="L226" s="171"/>
      <c r="M226" s="171"/>
      <c r="N226" s="171">
        <v>1.9439146467185</v>
      </c>
      <c r="O226" s="157">
        <f t="shared" si="25"/>
        <v>1.9439146467185</v>
      </c>
      <c r="P226" s="158">
        <v>0.10061340640103822</v>
      </c>
      <c r="Q226" s="158">
        <v>1.0018305874521616</v>
      </c>
      <c r="R226" s="158">
        <f t="shared" si="24"/>
        <v>0.90121718105112336</v>
      </c>
      <c r="S226" s="175">
        <v>1.0265859436694029</v>
      </c>
      <c r="T226" s="175">
        <f t="shared" si="23"/>
        <v>0.9259725372683647</v>
      </c>
      <c r="U226" s="158">
        <v>-0.31809107774266465</v>
      </c>
      <c r="V226" s="158">
        <f t="shared" si="21"/>
        <v>-0.41870448414370287</v>
      </c>
      <c r="AF226" s="70"/>
    </row>
    <row r="227" spans="1:36" x14ac:dyDescent="0.55000000000000004">
      <c r="B227" t="s">
        <v>195</v>
      </c>
      <c r="C227" s="98"/>
      <c r="D227" s="98">
        <v>0.95477447922454051</v>
      </c>
      <c r="E227" s="98">
        <v>1.5925925925925899</v>
      </c>
      <c r="F227" s="98">
        <v>1.9521739130434801</v>
      </c>
      <c r="G227" s="98">
        <v>2.0956521739130398</v>
      </c>
      <c r="H227" s="182">
        <f t="shared" si="26"/>
        <v>1.5925925925925899</v>
      </c>
      <c r="L227" s="171"/>
      <c r="M227" s="171"/>
      <c r="N227" s="171">
        <v>2.1536203102100102</v>
      </c>
      <c r="O227" s="157">
        <f t="shared" si="25"/>
        <v>2.1536203102100102</v>
      </c>
      <c r="P227" s="158">
        <v>-1.6651513789113892E-2</v>
      </c>
      <c r="Q227" s="158">
        <v>0.98042452051626583</v>
      </c>
      <c r="R227" s="158">
        <f t="shared" si="24"/>
        <v>0.99707603430537972</v>
      </c>
      <c r="S227" s="175">
        <v>1.0046972860125294</v>
      </c>
      <c r="T227" s="175">
        <f t="shared" si="23"/>
        <v>1.0213487998016433</v>
      </c>
      <c r="U227" s="158">
        <v>-0.88298927050784926</v>
      </c>
      <c r="V227" s="158">
        <f t="shared" si="21"/>
        <v>-0.86633775671873536</v>
      </c>
      <c r="AF227" s="70"/>
    </row>
    <row r="228" spans="1:36" x14ac:dyDescent="0.55000000000000004">
      <c r="B228" t="s">
        <v>196</v>
      </c>
      <c r="C228" s="98"/>
      <c r="D228" s="98">
        <v>1.1924693819744148</v>
      </c>
      <c r="E228" s="98">
        <v>1.6565217391304301</v>
      </c>
      <c r="F228" s="98">
        <v>1.9789473684210499</v>
      </c>
      <c r="G228" s="98">
        <v>2.0684210526315798</v>
      </c>
      <c r="H228" s="182">
        <f t="shared" si="26"/>
        <v>1.6565217391304301</v>
      </c>
      <c r="L228" s="171"/>
      <c r="M228" s="171"/>
      <c r="N228" s="171">
        <v>2.0374125566798198</v>
      </c>
      <c r="O228" s="157">
        <f t="shared" si="25"/>
        <v>2.0374125566798198</v>
      </c>
      <c r="P228" s="158">
        <v>9.6539234876473756E-3</v>
      </c>
      <c r="Q228" s="158">
        <v>0.96052631578946546</v>
      </c>
      <c r="R228" s="158">
        <f t="shared" si="24"/>
        <v>0.95087239230181808</v>
      </c>
      <c r="S228" s="175">
        <v>1.02717461968534</v>
      </c>
      <c r="T228" s="175">
        <f t="shared" si="23"/>
        <v>1.0175206961976926</v>
      </c>
      <c r="U228" s="158">
        <v>-0.35187559858070472</v>
      </c>
      <c r="V228" s="158">
        <f t="shared" si="21"/>
        <v>-0.36152952206835209</v>
      </c>
      <c r="AF228" s="70"/>
    </row>
    <row r="229" spans="1:36" x14ac:dyDescent="0.55000000000000004">
      <c r="B229" t="s">
        <v>197</v>
      </c>
      <c r="C229" s="98"/>
      <c r="D229" s="98">
        <v>1.3026013888704853</v>
      </c>
      <c r="E229" s="98">
        <v>1.625</v>
      </c>
      <c r="F229" s="98">
        <v>2.02</v>
      </c>
      <c r="G229" s="98">
        <v>2.1047619047618999</v>
      </c>
      <c r="H229" s="182">
        <f t="shared" si="26"/>
        <v>1.625</v>
      </c>
      <c r="L229" s="171"/>
      <c r="M229" s="171"/>
      <c r="N229" s="171">
        <v>2.0243051002537999</v>
      </c>
      <c r="O229" s="157">
        <f t="shared" si="25"/>
        <v>2.0243051002537999</v>
      </c>
      <c r="P229" s="158">
        <v>6.7181056272431761E-2</v>
      </c>
      <c r="Q229" s="158">
        <v>0.98467194013197457</v>
      </c>
      <c r="R229" s="158">
        <f t="shared" si="24"/>
        <v>0.91749088385954281</v>
      </c>
      <c r="S229" s="175">
        <v>1.0508562532433672</v>
      </c>
      <c r="T229" s="175">
        <f t="shared" si="23"/>
        <v>0.98367519697093542</v>
      </c>
      <c r="U229" s="158">
        <v>7.073714929303776E-2</v>
      </c>
      <c r="V229" s="158">
        <f t="shared" si="21"/>
        <v>3.5560930206059993E-3</v>
      </c>
      <c r="AF229" s="70"/>
    </row>
    <row r="230" spans="1:36" x14ac:dyDescent="0.55000000000000004">
      <c r="A230">
        <f>A226+1</f>
        <v>2016</v>
      </c>
      <c r="B230" t="s">
        <v>194</v>
      </c>
      <c r="C230" s="98"/>
      <c r="D230" s="98">
        <v>0.78126816598327764</v>
      </c>
      <c r="E230" s="98">
        <v>1.5958333333333301</v>
      </c>
      <c r="F230" s="98">
        <v>1.9550000000000001</v>
      </c>
      <c r="G230" s="98">
        <v>2.0473684210526302</v>
      </c>
      <c r="H230" s="182">
        <f t="shared" si="26"/>
        <v>1.5958333333333301</v>
      </c>
      <c r="L230" s="171"/>
      <c r="M230" s="171"/>
      <c r="N230" s="171">
        <v>1.82415576765548</v>
      </c>
      <c r="O230" s="157">
        <f t="shared" si="25"/>
        <v>1.82415576765548</v>
      </c>
      <c r="P230" s="158">
        <v>0.34676735763272859</v>
      </c>
      <c r="Q230" s="158">
        <v>1.3873327621432594</v>
      </c>
      <c r="R230" s="158">
        <f t="shared" si="24"/>
        <v>1.0405654045105308</v>
      </c>
      <c r="S230" s="175">
        <v>1.4721208963001402</v>
      </c>
      <c r="T230" s="175">
        <f t="shared" si="23"/>
        <v>1.1253535386674116</v>
      </c>
      <c r="U230" s="158">
        <v>0.74531016820098728</v>
      </c>
      <c r="V230" s="158">
        <f t="shared" si="21"/>
        <v>0.39854281056825869</v>
      </c>
    </row>
    <row r="231" spans="1:36" x14ac:dyDescent="0.55000000000000004">
      <c r="B231" t="s">
        <v>195</v>
      </c>
      <c r="C231" s="98"/>
      <c r="D231" s="98">
        <v>0.74542835319827816</v>
      </c>
      <c r="E231" s="98">
        <v>1.6444444444444399</v>
      </c>
      <c r="F231" s="98">
        <v>2.0086956521739099</v>
      </c>
      <c r="G231" s="98">
        <v>2.06666666666667</v>
      </c>
      <c r="H231" s="182">
        <f t="shared" si="26"/>
        <v>1.6444444444444399</v>
      </c>
      <c r="L231" s="171"/>
      <c r="M231" s="171"/>
      <c r="N231" s="171">
        <v>2.0332652127187401</v>
      </c>
      <c r="O231" s="157">
        <f t="shared" si="25"/>
        <v>2.0332652127187401</v>
      </c>
      <c r="P231" s="158">
        <v>0.35140545527823974</v>
      </c>
      <c r="Q231" s="158">
        <v>1.4416475972540042</v>
      </c>
      <c r="R231" s="158">
        <f t="shared" si="24"/>
        <v>1.0902421419757644</v>
      </c>
      <c r="S231" s="175">
        <v>1.5243508590621104</v>
      </c>
      <c r="T231" s="175">
        <f t="shared" si="23"/>
        <v>1.1729454037838707</v>
      </c>
      <c r="U231" s="158">
        <v>0.95948150805160992</v>
      </c>
      <c r="V231" s="158">
        <f t="shared" si="21"/>
        <v>0.60807605277337018</v>
      </c>
    </row>
    <row r="232" spans="1:36" x14ac:dyDescent="0.55000000000000004">
      <c r="B232" t="s">
        <v>196</v>
      </c>
      <c r="C232" s="98"/>
      <c r="D232" s="98">
        <v>2.8315559204881851</v>
      </c>
      <c r="E232" s="98">
        <v>2.5</v>
      </c>
      <c r="F232" s="98">
        <v>2.35</v>
      </c>
      <c r="G232" s="98">
        <v>2.0750000000000002</v>
      </c>
      <c r="H232" s="182">
        <f t="shared" si="26"/>
        <v>2.5</v>
      </c>
      <c r="L232" s="171"/>
      <c r="M232" s="171"/>
      <c r="N232" s="171">
        <v>2.2203152179523502</v>
      </c>
      <c r="O232" s="157">
        <f t="shared" si="25"/>
        <v>2.2203152179523502</v>
      </c>
      <c r="P232" s="158">
        <v>0.7263044020970284</v>
      </c>
      <c r="Q232" s="158">
        <v>1.8897432555714744</v>
      </c>
      <c r="R232" s="158">
        <f t="shared" si="24"/>
        <v>1.163438853474446</v>
      </c>
      <c r="S232" s="175">
        <v>2.007722007722009</v>
      </c>
      <c r="T232" s="175">
        <f t="shared" si="23"/>
        <v>1.2814176056249806</v>
      </c>
      <c r="U232" s="158">
        <v>1.4955785301220175</v>
      </c>
      <c r="V232" s="158">
        <f t="shared" si="21"/>
        <v>0.76927412802498907</v>
      </c>
    </row>
    <row r="233" spans="1:36" x14ac:dyDescent="0.55000000000000004">
      <c r="B233" t="s">
        <v>197</v>
      </c>
      <c r="C233" s="98"/>
      <c r="D233" s="98">
        <v>3.8049020813799501</v>
      </c>
      <c r="E233" s="98">
        <v>2.6318181818181801</v>
      </c>
      <c r="F233" s="98">
        <v>2.45789473684211</v>
      </c>
      <c r="G233" s="98">
        <v>2.1294117647058801</v>
      </c>
      <c r="H233" s="182">
        <f t="shared" si="26"/>
        <v>2.6318181818181801</v>
      </c>
      <c r="L233" s="171"/>
      <c r="M233" s="171"/>
      <c r="N233" s="171">
        <v>2.7832458980263199</v>
      </c>
      <c r="O233" s="157">
        <f t="shared" si="25"/>
        <v>2.7832458980263199</v>
      </c>
      <c r="P233" s="158">
        <v>1.2111060149826187</v>
      </c>
      <c r="Q233" s="158">
        <v>2.2426625930379629</v>
      </c>
      <c r="R233" s="158">
        <f t="shared" si="24"/>
        <v>1.0315565780553442</v>
      </c>
      <c r="S233" s="175">
        <v>2.4778533829760221</v>
      </c>
      <c r="T233" s="175">
        <f t="shared" si="23"/>
        <v>1.2667473679934034</v>
      </c>
      <c r="U233" s="158">
        <v>1.8639503105363104</v>
      </c>
      <c r="V233" s="158">
        <f t="shared" si="21"/>
        <v>0.65284429555369172</v>
      </c>
    </row>
    <row r="234" spans="1:36" x14ac:dyDescent="0.55000000000000004">
      <c r="A234">
        <v>2017</v>
      </c>
      <c r="B234" t="s">
        <v>194</v>
      </c>
      <c r="C234" s="98"/>
      <c r="D234" s="98">
        <v>3.1855754793008657</v>
      </c>
      <c r="E234" s="98">
        <v>2.8420000000000001</v>
      </c>
      <c r="F234" s="98">
        <v>2.3861111111111102</v>
      </c>
      <c r="G234" s="98">
        <v>2.1117647058823499</v>
      </c>
      <c r="H234" s="182">
        <f t="shared" si="26"/>
        <v>2.8420000000000001</v>
      </c>
      <c r="L234" s="171"/>
      <c r="M234" s="171"/>
      <c r="N234" s="171">
        <v>2.8593740328211501</v>
      </c>
      <c r="O234" s="157">
        <f t="shared" si="25"/>
        <v>2.8593740328211501</v>
      </c>
      <c r="P234" s="158">
        <v>2.1435296788712179</v>
      </c>
      <c r="Q234" s="158">
        <v>2.9869665550752558</v>
      </c>
      <c r="R234" s="158">
        <f t="shared" si="24"/>
        <v>0.84343687620403784</v>
      </c>
      <c r="S234" s="175">
        <v>3.2610091154191991</v>
      </c>
      <c r="T234" s="175">
        <f t="shared" si="23"/>
        <v>1.1174794365479812</v>
      </c>
      <c r="U234" s="158">
        <v>1.7541293133769926</v>
      </c>
      <c r="V234" s="158">
        <f t="shared" si="21"/>
        <v>-0.3894003654942253</v>
      </c>
    </row>
    <row r="235" spans="1:36" x14ac:dyDescent="0.55000000000000004">
      <c r="B235" t="s">
        <v>195</v>
      </c>
      <c r="C235" s="98"/>
      <c r="D235" s="98">
        <v>2.8289785075719749</v>
      </c>
      <c r="E235" s="98">
        <v>2.75</v>
      </c>
      <c r="F235" s="98">
        <v>2.4038888888888899</v>
      </c>
      <c r="G235" s="98">
        <v>2.1717647058823499</v>
      </c>
      <c r="H235" s="182">
        <f t="shared" si="26"/>
        <v>2.75</v>
      </c>
      <c r="L235" s="171"/>
      <c r="M235" s="171"/>
      <c r="N235" s="171">
        <v>2.81879123002799</v>
      </c>
      <c r="O235" s="157">
        <f t="shared" si="25"/>
        <v>2.81879123002799</v>
      </c>
      <c r="P235" s="158">
        <v>2.7429815651989031</v>
      </c>
      <c r="Q235" s="158">
        <v>3.5609551738584173</v>
      </c>
      <c r="R235" s="158">
        <f t="shared" si="24"/>
        <v>0.81797360865951418</v>
      </c>
      <c r="S235" s="175">
        <v>3.830003817279561</v>
      </c>
      <c r="T235" s="175">
        <f t="shared" si="23"/>
        <v>1.0870222520806578</v>
      </c>
      <c r="U235" s="158">
        <v>2.0866872996878527</v>
      </c>
      <c r="V235" s="158">
        <f t="shared" ref="V235:V265" si="27">U235-P235</f>
        <v>-0.65629426551105041</v>
      </c>
    </row>
    <row r="236" spans="1:36" x14ac:dyDescent="0.55000000000000004">
      <c r="B236" t="s">
        <v>196</v>
      </c>
      <c r="C236" s="98"/>
      <c r="D236" s="98">
        <v>2.6428107579778271</v>
      </c>
      <c r="E236" s="98">
        <v>2.5745450000000001</v>
      </c>
      <c r="F236" s="98">
        <v>2.2368749999999999</v>
      </c>
      <c r="G236" s="98">
        <v>2.0106670000000002</v>
      </c>
      <c r="H236" s="182">
        <f t="shared" si="26"/>
        <v>2.5745450000000001</v>
      </c>
      <c r="L236" s="171"/>
      <c r="M236" s="171"/>
      <c r="N236" s="171">
        <v>2.7570656476028002</v>
      </c>
      <c r="O236" s="157">
        <f t="shared" si="25"/>
        <v>2.7570656476028002</v>
      </c>
      <c r="P236" s="158">
        <v>2.8168548645603124</v>
      </c>
      <c r="Q236" s="158">
        <v>3.786134561268895</v>
      </c>
      <c r="R236" s="158">
        <f t="shared" si="24"/>
        <v>0.96927969670858261</v>
      </c>
      <c r="S236" s="175">
        <v>4.0247287408528933</v>
      </c>
      <c r="T236" s="175">
        <f t="shared" si="23"/>
        <v>1.2078738762925809</v>
      </c>
      <c r="U236" s="158">
        <v>1.722561014857817</v>
      </c>
      <c r="V236" s="158">
        <f t="shared" si="27"/>
        <v>-1.0942938497024954</v>
      </c>
    </row>
    <row r="237" spans="1:36" x14ac:dyDescent="0.55000000000000004">
      <c r="B237" t="s">
        <v>197</v>
      </c>
      <c r="C237" s="98"/>
      <c r="D237" s="98">
        <v>2.2499517935657281</v>
      </c>
      <c r="E237" s="98">
        <v>2.3294117647058799</v>
      </c>
      <c r="F237" s="98">
        <v>2.0769230769230802</v>
      </c>
      <c r="G237" s="98">
        <v>1.9125000000000001</v>
      </c>
      <c r="H237" s="182">
        <f t="shared" si="26"/>
        <v>2.3294117647058799</v>
      </c>
      <c r="L237" s="171"/>
      <c r="M237" s="171"/>
      <c r="N237" s="171">
        <v>2.8666468766876498</v>
      </c>
      <c r="O237" s="157">
        <f t="shared" si="25"/>
        <v>2.8666468766876498</v>
      </c>
      <c r="P237" s="158">
        <v>3.0217452696978313</v>
      </c>
      <c r="Q237" s="158">
        <v>3.9895730679975827</v>
      </c>
      <c r="R237" s="158">
        <f t="shared" si="24"/>
        <v>0.96782779829975141</v>
      </c>
      <c r="S237" s="175">
        <v>4.0967176146329223</v>
      </c>
      <c r="T237" s="175">
        <f t="shared" si="23"/>
        <v>1.074972344935091</v>
      </c>
      <c r="U237" s="158">
        <v>1.849025580735514</v>
      </c>
      <c r="V237" s="158">
        <f t="shared" si="27"/>
        <v>-1.1727196889623173</v>
      </c>
    </row>
    <row r="238" spans="1:36" x14ac:dyDescent="0.55000000000000004">
      <c r="A238">
        <v>2018</v>
      </c>
      <c r="B238" t="s">
        <v>194</v>
      </c>
      <c r="D238" s="98">
        <v>2.1920864098078567</v>
      </c>
      <c r="E238" s="98">
        <v>2.1672727272727301</v>
      </c>
      <c r="F238" s="98">
        <v>2.03411764705882</v>
      </c>
      <c r="G238" s="98">
        <v>1.9526666666666701</v>
      </c>
      <c r="H238" s="182">
        <f t="shared" si="26"/>
        <v>2.1672727272727301</v>
      </c>
      <c r="L238" s="171"/>
      <c r="M238" s="171"/>
      <c r="N238" s="171">
        <v>2.9112887113315198</v>
      </c>
      <c r="O238" s="157">
        <f t="shared" si="25"/>
        <v>2.9112887113315198</v>
      </c>
      <c r="P238" s="158">
        <v>2.7176506736923471</v>
      </c>
      <c r="Q238" s="158">
        <v>3.6356750615413631</v>
      </c>
      <c r="R238" s="158">
        <f t="shared" si="24"/>
        <v>0.91802438784901597</v>
      </c>
      <c r="S238" s="175">
        <v>3.6802188238219884</v>
      </c>
      <c r="T238" s="175">
        <f t="shared" si="23"/>
        <v>0.96256815012964125</v>
      </c>
      <c r="U238" s="158">
        <v>2.3972227519060567</v>
      </c>
      <c r="V238" s="158">
        <f t="shared" si="27"/>
        <v>-0.32042792178629043</v>
      </c>
    </row>
    <row r="239" spans="1:36" x14ac:dyDescent="0.55000000000000004">
      <c r="B239" t="s">
        <v>195</v>
      </c>
      <c r="E239" s="98">
        <v>2.15208333333333</v>
      </c>
      <c r="F239" s="98">
        <v>1.95133333333333</v>
      </c>
      <c r="G239" s="98">
        <v>1.9450000000000001</v>
      </c>
      <c r="H239" s="182">
        <f t="shared" si="26"/>
        <v>2.15208333333333</v>
      </c>
      <c r="N239" s="171">
        <v>2.9212764921629901</v>
      </c>
      <c r="O239" s="157">
        <f t="shared" si="25"/>
        <v>2.9212764921629901</v>
      </c>
      <c r="P239" s="158">
        <v>2.4164733703342591</v>
      </c>
      <c r="Q239" s="158">
        <v>3.3513816280806594</v>
      </c>
      <c r="R239" s="158">
        <f t="shared" si="24"/>
        <v>0.9349082577464003</v>
      </c>
      <c r="S239" s="175">
        <v>3.3823529411764639</v>
      </c>
      <c r="T239" s="175">
        <f t="shared" si="23"/>
        <v>0.96587957084220477</v>
      </c>
      <c r="U239" s="158">
        <v>1.9236994881686087</v>
      </c>
      <c r="V239" s="158">
        <f t="shared" si="27"/>
        <v>-0.49277388216565043</v>
      </c>
    </row>
    <row r="240" spans="1:36" x14ac:dyDescent="0.55000000000000004">
      <c r="B240" t="s">
        <v>196</v>
      </c>
      <c r="E240" s="98">
        <v>2.00454545454545</v>
      </c>
      <c r="F240" s="98">
        <v>2.00555555555556</v>
      </c>
      <c r="G240" s="98">
        <v>1.9933333333333301</v>
      </c>
      <c r="H240" s="182">
        <f t="shared" si="26"/>
        <v>2.00454545454545</v>
      </c>
      <c r="N240" s="171">
        <v>2.9572902714469702</v>
      </c>
      <c r="O240" s="157">
        <f t="shared" si="25"/>
        <v>2.9572902714469702</v>
      </c>
      <c r="P240" s="158">
        <v>2.5153391979584256</v>
      </c>
      <c r="Q240" s="158">
        <v>3.3183386738969602</v>
      </c>
      <c r="R240" s="158">
        <f t="shared" si="24"/>
        <v>0.8029994759385346</v>
      </c>
      <c r="S240" s="175">
        <v>3.2989690721649652</v>
      </c>
      <c r="T240" s="175">
        <f t="shared" si="23"/>
        <v>0.78362987420653951</v>
      </c>
      <c r="U240" s="158">
        <v>2.0653143126744453</v>
      </c>
      <c r="V240" s="158">
        <f t="shared" si="27"/>
        <v>-0.45002488528398032</v>
      </c>
    </row>
    <row r="241" spans="1:22" x14ac:dyDescent="0.55000000000000004">
      <c r="B241" t="s">
        <v>197</v>
      </c>
      <c r="E241" s="98">
        <v>1.95647058823529</v>
      </c>
      <c r="F241" s="98">
        <v>1.93846153846154</v>
      </c>
      <c r="G241" s="98">
        <v>1.83636363636364</v>
      </c>
      <c r="H241" s="182">
        <f t="shared" si="26"/>
        <v>1.95647058823529</v>
      </c>
      <c r="N241" s="171">
        <v>3.18465816090024</v>
      </c>
      <c r="O241" s="157">
        <f t="shared" si="25"/>
        <v>3.18465816090024</v>
      </c>
      <c r="P241" s="158">
        <v>2.2682068543451521</v>
      </c>
      <c r="Q241" s="158">
        <v>3.0753240401076312</v>
      </c>
      <c r="R241" s="158">
        <f t="shared" si="24"/>
        <v>0.80711718576247904</v>
      </c>
      <c r="S241" s="175">
        <v>3.0087856541100138</v>
      </c>
      <c r="T241" s="175">
        <f t="shared" si="23"/>
        <v>0.74057879976486163</v>
      </c>
      <c r="U241" s="158">
        <v>2.014447532465482</v>
      </c>
      <c r="V241" s="158">
        <f t="shared" si="27"/>
        <v>-0.2537593218796701</v>
      </c>
    </row>
    <row r="242" spans="1:22" x14ac:dyDescent="0.55000000000000004">
      <c r="A242">
        <v>2019</v>
      </c>
      <c r="B242" t="s">
        <v>194</v>
      </c>
      <c r="E242" s="98">
        <v>2.0085000000000002</v>
      </c>
      <c r="F242" s="98">
        <v>1.954375</v>
      </c>
      <c r="G242" s="98">
        <v>1.9666666666666699</v>
      </c>
      <c r="H242" s="182">
        <f t="shared" si="26"/>
        <v>2.0085000000000002</v>
      </c>
      <c r="N242" s="171">
        <v>3.2175795193603798</v>
      </c>
      <c r="O242" s="157">
        <f t="shared" si="25"/>
        <v>3.2175795193603798</v>
      </c>
      <c r="P242" s="158">
        <v>1.875</v>
      </c>
      <c r="Q242" s="158">
        <v>2.4849260003654337</v>
      </c>
      <c r="R242" s="158">
        <f t="shared" si="24"/>
        <v>0.60992600036543365</v>
      </c>
      <c r="S242" s="175">
        <v>2.4463364911859742</v>
      </c>
      <c r="T242" s="175">
        <f t="shared" si="23"/>
        <v>0.57133649118597418</v>
      </c>
      <c r="U242" s="158">
        <v>1.5678456557352263</v>
      </c>
      <c r="V242" s="158">
        <f t="shared" si="27"/>
        <v>-0.30715434426477373</v>
      </c>
    </row>
    <row r="243" spans="1:22" x14ac:dyDescent="0.55000000000000004">
      <c r="B243" t="s">
        <v>195</v>
      </c>
      <c r="E243" s="98">
        <v>1.9913333333333301</v>
      </c>
      <c r="F243" s="98">
        <v>1.86307692307692</v>
      </c>
      <c r="G243" s="98">
        <v>1.84</v>
      </c>
      <c r="H243" s="182">
        <f t="shared" si="26"/>
        <v>1.9913333333333301</v>
      </c>
      <c r="N243" s="171">
        <v>3.1291510329963899</v>
      </c>
      <c r="O243" s="157">
        <f t="shared" si="25"/>
        <v>3.1291510329963899</v>
      </c>
      <c r="P243" s="158">
        <v>2.0478074076877846</v>
      </c>
      <c r="Q243" s="158">
        <v>2.9807605455695096</v>
      </c>
      <c r="R243" s="158">
        <f t="shared" si="24"/>
        <v>0.93295313788172507</v>
      </c>
      <c r="S243" s="175">
        <v>2.9397818871503034</v>
      </c>
      <c r="T243" s="175">
        <f t="shared" si="23"/>
        <v>0.89197447946251884</v>
      </c>
      <c r="U243" s="158">
        <v>1.7412841315476015</v>
      </c>
      <c r="V243" s="158">
        <f t="shared" si="27"/>
        <v>-0.30652327614018304</v>
      </c>
    </row>
    <row r="244" spans="1:22" x14ac:dyDescent="0.55000000000000004">
      <c r="B244" t="s">
        <v>196</v>
      </c>
      <c r="E244" s="98">
        <v>1.9541428571428601</v>
      </c>
      <c r="F244" s="98">
        <v>1.9728333333333301</v>
      </c>
      <c r="G244" s="98">
        <v>2.0114999999999998</v>
      </c>
      <c r="H244" s="182">
        <f t="shared" si="26"/>
        <v>1.9541428571428601</v>
      </c>
      <c r="N244" s="171">
        <v>3.2865373432302798</v>
      </c>
      <c r="O244" s="157">
        <f t="shared" si="25"/>
        <v>3.2865373432302798</v>
      </c>
      <c r="P244" s="158">
        <v>1.8328489420203908</v>
      </c>
      <c r="Q244" s="158">
        <v>2.6123520114513923</v>
      </c>
      <c r="R244" s="158">
        <f t="shared" si="24"/>
        <v>0.77950306943100145</v>
      </c>
      <c r="S244" s="175">
        <v>2.5830691558060295</v>
      </c>
      <c r="T244" s="175">
        <f t="shared" si="23"/>
        <v>0.75022021378563863</v>
      </c>
      <c r="U244" s="158">
        <v>1.5490139631518502</v>
      </c>
      <c r="V244" s="158">
        <f t="shared" si="27"/>
        <v>-0.28383497886854059</v>
      </c>
    </row>
    <row r="245" spans="1:22" x14ac:dyDescent="0.55000000000000004">
      <c r="B245" t="s">
        <v>197</v>
      </c>
      <c r="E245" s="98">
        <v>1.90384615384615</v>
      </c>
      <c r="F245" s="98">
        <v>1.9350000000000001</v>
      </c>
      <c r="G245" s="98">
        <v>2.0063636363636399</v>
      </c>
      <c r="H245" s="182">
        <f t="shared" si="26"/>
        <v>1.90384615384615</v>
      </c>
      <c r="N245" s="171">
        <v>3.1078010134731899</v>
      </c>
      <c r="O245" s="157">
        <f t="shared" si="25"/>
        <v>3.1078010134731899</v>
      </c>
      <c r="P245" s="158">
        <v>1.4134595005672708</v>
      </c>
      <c r="Q245" s="158">
        <v>2.173913043478251</v>
      </c>
      <c r="R245" s="158">
        <f t="shared" si="24"/>
        <v>0.76045354291098022</v>
      </c>
      <c r="S245" s="175">
        <v>2.2198855006425902</v>
      </c>
      <c r="T245" s="175">
        <f t="shared" si="23"/>
        <v>0.80642600007531939</v>
      </c>
      <c r="U245" s="158">
        <v>1.0849767458550446</v>
      </c>
      <c r="V245" s="158">
        <f t="shared" si="27"/>
        <v>-0.32848275471222621</v>
      </c>
    </row>
    <row r="246" spans="1:22" x14ac:dyDescent="0.55000000000000004">
      <c r="A246">
        <v>2020</v>
      </c>
      <c r="B246" t="s">
        <v>194</v>
      </c>
      <c r="E246" s="98">
        <v>1.82052631578947</v>
      </c>
      <c r="F246" s="98">
        <v>1.9008571428571399</v>
      </c>
      <c r="G246" s="98">
        <v>2.0303846153846199</v>
      </c>
      <c r="H246" s="182">
        <f t="shared" ref="H246:H263" si="28">E246</f>
        <v>1.82052631578947</v>
      </c>
      <c r="N246" s="171">
        <v>3.0482006694898698</v>
      </c>
      <c r="O246" s="157">
        <f t="shared" si="25"/>
        <v>3.0482006694898698</v>
      </c>
      <c r="P246" s="158">
        <v>1.6671248110154551</v>
      </c>
      <c r="Q246" s="158">
        <v>2.5910738693766149</v>
      </c>
      <c r="R246" s="158">
        <f t="shared" si="24"/>
        <v>0.92394905836115981</v>
      </c>
      <c r="S246" s="175">
        <v>2.6688516914432654</v>
      </c>
      <c r="T246" s="175">
        <f t="shared" si="23"/>
        <v>1.0017268804278103</v>
      </c>
      <c r="U246" s="158">
        <v>0.41372794336207619</v>
      </c>
      <c r="V246" s="158">
        <f t="shared" si="27"/>
        <v>-1.2533968676533789</v>
      </c>
    </row>
    <row r="247" spans="1:22" x14ac:dyDescent="0.55000000000000004">
      <c r="B247" t="s">
        <v>195</v>
      </c>
      <c r="E247" s="98">
        <v>1.4023809523809501</v>
      </c>
      <c r="F247" s="98">
        <v>1.8092857142857099</v>
      </c>
      <c r="G247" s="98">
        <v>1.98</v>
      </c>
      <c r="H247" s="182">
        <f t="shared" si="28"/>
        <v>1.4023809523809501</v>
      </c>
      <c r="N247" s="171">
        <v>2.8961999999999999</v>
      </c>
      <c r="O247" s="157">
        <f t="shared" si="25"/>
        <v>2.8961999999999999</v>
      </c>
      <c r="P247" s="158">
        <v>0.61666573934975588</v>
      </c>
      <c r="Q247" s="158">
        <v>1.2104201385843112</v>
      </c>
      <c r="R247" s="158">
        <f t="shared" si="24"/>
        <v>0.59375439923455531</v>
      </c>
      <c r="S247" s="175">
        <v>1.3818516812528827</v>
      </c>
      <c r="T247" s="175">
        <f t="shared" ref="T247:T265" si="29">S247-P247</f>
        <v>0.76518594190312683</v>
      </c>
      <c r="U247" s="158">
        <v>-0.18766276263369264</v>
      </c>
      <c r="V247" s="158">
        <f t="shared" si="27"/>
        <v>-0.80432850198344852</v>
      </c>
    </row>
    <row r="248" spans="1:22" x14ac:dyDescent="0.55000000000000004">
      <c r="B248" t="s">
        <v>196</v>
      </c>
      <c r="E248" s="98">
        <v>1.722</v>
      </c>
      <c r="F248" s="98">
        <v>1.692307692</v>
      </c>
      <c r="G248" s="98">
        <v>1.85</v>
      </c>
      <c r="H248" s="182">
        <f t="shared" si="28"/>
        <v>1.722</v>
      </c>
      <c r="N248" s="171">
        <v>2.8420169745832999</v>
      </c>
      <c r="O248" s="157">
        <f t="shared" si="25"/>
        <v>2.8420169745832999</v>
      </c>
      <c r="P248" s="158">
        <v>0.59666936573859175</v>
      </c>
      <c r="Q248" s="158">
        <v>1.0985497980179701</v>
      </c>
      <c r="R248" s="158">
        <f t="shared" si="24"/>
        <v>0.5018804322793784</v>
      </c>
      <c r="S248" s="175">
        <v>1.3391324253176009</v>
      </c>
      <c r="T248" s="175">
        <f t="shared" si="29"/>
        <v>0.74246305957900915</v>
      </c>
      <c r="U248" s="158">
        <v>3.6628649983185824E-2</v>
      </c>
      <c r="V248" s="158">
        <f t="shared" si="27"/>
        <v>-0.56004071575540593</v>
      </c>
    </row>
    <row r="249" spans="1:22" x14ac:dyDescent="0.55000000000000004">
      <c r="B249" t="s">
        <v>197</v>
      </c>
      <c r="E249" s="98">
        <v>1.81</v>
      </c>
      <c r="F249" s="98">
        <v>1.86666666666667</v>
      </c>
      <c r="G249" s="98">
        <v>1.91</v>
      </c>
      <c r="H249" s="182">
        <f t="shared" si="28"/>
        <v>1.81</v>
      </c>
      <c r="N249" s="171">
        <v>2.74263211278751</v>
      </c>
      <c r="O249" s="157">
        <f t="shared" si="25"/>
        <v>2.74263211278751</v>
      </c>
      <c r="P249" s="158">
        <v>0.53353166614931524</v>
      </c>
      <c r="Q249" s="158">
        <v>1.1378479579693135</v>
      </c>
      <c r="R249" s="158">
        <f t="shared" si="24"/>
        <v>0.60431629181999824</v>
      </c>
      <c r="S249" s="175">
        <v>1.3601554463367336</v>
      </c>
      <c r="T249" s="175">
        <f t="shared" si="29"/>
        <v>0.82662378018741833</v>
      </c>
      <c r="U249" s="158">
        <v>1.5650475516082452E-2</v>
      </c>
      <c r="V249" s="158">
        <f t="shared" si="27"/>
        <v>-0.51788119063323279</v>
      </c>
    </row>
    <row r="250" spans="1:22" x14ac:dyDescent="0.55000000000000004">
      <c r="A250">
        <v>2021</v>
      </c>
      <c r="B250" t="s">
        <v>194</v>
      </c>
      <c r="E250" s="98">
        <v>1.8783333333333301</v>
      </c>
      <c r="F250" s="98">
        <v>1.8076923076923099</v>
      </c>
      <c r="G250" s="98">
        <v>1.86363636363636</v>
      </c>
      <c r="H250" s="182">
        <f t="shared" si="28"/>
        <v>1.8783333333333301</v>
      </c>
      <c r="N250" s="171">
        <v>2.6955274797634301</v>
      </c>
      <c r="O250" s="157">
        <f t="shared" si="25"/>
        <v>2.6955274797634301</v>
      </c>
      <c r="P250" s="158">
        <v>0.60958186493952837</v>
      </c>
      <c r="Q250" s="158">
        <v>1.4076348259282696</v>
      </c>
      <c r="R250" s="158">
        <f t="shared" si="24"/>
        <v>0.79805296098874123</v>
      </c>
      <c r="S250" s="175">
        <v>1.5961691939345855</v>
      </c>
      <c r="T250" s="175">
        <f t="shared" si="29"/>
        <v>0.98658732899505708</v>
      </c>
      <c r="U250" s="158">
        <v>1.1160818310181355</v>
      </c>
      <c r="V250" s="158">
        <f t="shared" si="27"/>
        <v>0.50649996607860714</v>
      </c>
    </row>
    <row r="251" spans="1:22" x14ac:dyDescent="0.55000000000000004">
      <c r="B251" t="s">
        <v>195</v>
      </c>
      <c r="E251" s="98">
        <v>2.0461904761904801</v>
      </c>
      <c r="F251" s="98">
        <v>1.93769230769231</v>
      </c>
      <c r="G251" s="98">
        <v>2.0125000000000002</v>
      </c>
      <c r="H251" s="182">
        <f t="shared" si="28"/>
        <v>2.0461904761904801</v>
      </c>
      <c r="N251" s="171">
        <v>2.39279970690749</v>
      </c>
      <c r="O251" s="157">
        <f t="shared" si="25"/>
        <v>2.39279970690749</v>
      </c>
      <c r="P251" s="158">
        <v>2.0518633893379246</v>
      </c>
      <c r="Q251" s="158">
        <v>3.3625097495450404</v>
      </c>
      <c r="R251" s="158">
        <f t="shared" si="24"/>
        <v>1.3106463602071159</v>
      </c>
      <c r="S251" s="175">
        <v>3.509768287142208</v>
      </c>
      <c r="T251" s="175">
        <f t="shared" si="29"/>
        <v>1.4579048978042835</v>
      </c>
      <c r="U251" s="158">
        <v>1.8187742631732959</v>
      </c>
      <c r="V251" s="158">
        <f t="shared" si="27"/>
        <v>-0.23308912616462862</v>
      </c>
    </row>
    <row r="252" spans="1:22" x14ac:dyDescent="0.55000000000000004">
      <c r="B252" t="s">
        <v>196</v>
      </c>
      <c r="E252" s="98">
        <v>2.1822222222222201</v>
      </c>
      <c r="F252" s="98">
        <v>2.12</v>
      </c>
      <c r="G252" s="98">
        <v>2.16333333333333</v>
      </c>
      <c r="H252" s="182">
        <f t="shared" si="28"/>
        <v>2.1822222222222201</v>
      </c>
      <c r="N252" s="171">
        <v>2.6904221588494801</v>
      </c>
      <c r="O252" s="157">
        <f t="shared" si="25"/>
        <v>2.6904221588494801</v>
      </c>
      <c r="P252" s="158">
        <v>2.7716142143165712</v>
      </c>
      <c r="Q252" s="158">
        <v>4.5016816626900891</v>
      </c>
      <c r="R252" s="158">
        <f t="shared" si="24"/>
        <v>1.7300674483735179</v>
      </c>
      <c r="S252" s="175">
        <v>4.596792410210071</v>
      </c>
      <c r="T252" s="175">
        <f t="shared" si="29"/>
        <v>1.8251781958934998</v>
      </c>
      <c r="U252" s="158">
        <v>2.7686663752584195</v>
      </c>
      <c r="V252" s="158">
        <f t="shared" si="27"/>
        <v>-2.9478390581516578E-3</v>
      </c>
    </row>
    <row r="253" spans="1:22" x14ac:dyDescent="0.55000000000000004">
      <c r="B253" t="s">
        <v>197</v>
      </c>
      <c r="E253" s="98">
        <v>2.6694117647058802</v>
      </c>
      <c r="F253" s="98">
        <v>2.02727272727273</v>
      </c>
      <c r="G253" s="98">
        <v>1.9477777777777801</v>
      </c>
      <c r="H253" s="182">
        <f t="shared" si="28"/>
        <v>2.6694117647058802</v>
      </c>
      <c r="N253" s="171">
        <v>3.1581527700468399</v>
      </c>
      <c r="O253" s="157">
        <f t="shared" si="25"/>
        <v>3.1581527700468399</v>
      </c>
      <c r="P253" s="158">
        <v>4.9074484508506231</v>
      </c>
      <c r="Q253" s="158">
        <v>6.8794305886404601</v>
      </c>
      <c r="R253" s="158">
        <f t="shared" si="24"/>
        <v>1.971982137789837</v>
      </c>
      <c r="S253" s="175">
        <v>7.025259359494811</v>
      </c>
      <c r="T253" s="175">
        <f t="shared" si="29"/>
        <v>2.1178109086441879</v>
      </c>
      <c r="U253" s="158">
        <v>4.949098244359547</v>
      </c>
      <c r="V253" s="158">
        <f t="shared" si="27"/>
        <v>4.1649793508923949E-2</v>
      </c>
    </row>
    <row r="254" spans="1:22" x14ac:dyDescent="0.55000000000000004">
      <c r="A254">
        <v>2022</v>
      </c>
      <c r="B254" t="s">
        <v>194</v>
      </c>
      <c r="E254" s="98">
        <v>3.11578947368421</v>
      </c>
      <c r="F254" s="98">
        <v>1.93333333333333</v>
      </c>
      <c r="G254" s="98">
        <v>1.9545454545454499</v>
      </c>
      <c r="H254" s="182">
        <f t="shared" si="28"/>
        <v>3.11578947368421</v>
      </c>
      <c r="N254" s="171">
        <v>4.3126078477977599</v>
      </c>
      <c r="O254" s="157">
        <f t="shared" si="25"/>
        <v>4.3126078477977599</v>
      </c>
      <c r="P254" s="158">
        <v>6.2195185263228581</v>
      </c>
      <c r="Q254" s="158">
        <v>8.3257168970638702</v>
      </c>
      <c r="R254" s="158">
        <f t="shared" si="24"/>
        <v>2.1061983707410121</v>
      </c>
      <c r="S254" s="175">
        <v>8.4838963079340175</v>
      </c>
      <c r="T254" s="175">
        <f t="shared" si="29"/>
        <v>2.2643777816111594</v>
      </c>
      <c r="U254" s="158">
        <v>6.1322676672513978</v>
      </c>
      <c r="V254" s="158">
        <f t="shared" si="27"/>
        <v>-8.7250859071460241E-2</v>
      </c>
    </row>
    <row r="255" spans="1:22" x14ac:dyDescent="0.55000000000000004">
      <c r="B255" t="s">
        <v>195</v>
      </c>
      <c r="E255" s="98">
        <v>3.6531250000000002</v>
      </c>
      <c r="F255" s="98">
        <v>2.0499999999999998</v>
      </c>
      <c r="G255" s="98">
        <v>1.8875</v>
      </c>
      <c r="H255" s="182">
        <f t="shared" si="28"/>
        <v>3.6531250000000002</v>
      </c>
      <c r="N255" s="171">
        <v>4.5642655992596097</v>
      </c>
      <c r="O255" s="157">
        <f t="shared" si="25"/>
        <v>4.5642655992596097</v>
      </c>
      <c r="P255" s="158">
        <v>9.1692053897190817</v>
      </c>
      <c r="Q255" s="158">
        <v>11.54523350381487</v>
      </c>
      <c r="R255" s="158">
        <f t="shared" si="24"/>
        <v>2.3760281140957886</v>
      </c>
      <c r="S255" s="175">
        <v>11.631734884231321</v>
      </c>
      <c r="T255" s="175">
        <f t="shared" si="29"/>
        <v>2.4625294945122391</v>
      </c>
      <c r="U255" s="158">
        <v>9.1627569909224178</v>
      </c>
      <c r="V255" s="158">
        <f t="shared" si="27"/>
        <v>-6.4483987966639233E-3</v>
      </c>
    </row>
    <row r="256" spans="1:22" x14ac:dyDescent="0.55000000000000004">
      <c r="B256" t="s">
        <v>196</v>
      </c>
      <c r="E256" s="98">
        <v>5.3514285714285696</v>
      </c>
      <c r="F256" s="98">
        <v>2.3615384615384598</v>
      </c>
      <c r="G256" s="98">
        <v>1.97</v>
      </c>
      <c r="H256" s="182">
        <f t="shared" si="28"/>
        <v>5.3514285714285696</v>
      </c>
      <c r="N256" s="171">
        <v>4.8769466352342299</v>
      </c>
      <c r="O256" s="157">
        <f t="shared" si="25"/>
        <v>4.8769466352342299</v>
      </c>
      <c r="P256" s="158">
        <v>10.022126463309661</v>
      </c>
      <c r="Q256" s="158">
        <v>12.425384424944284</v>
      </c>
      <c r="R256" s="158">
        <f t="shared" si="24"/>
        <v>2.4032579616346226</v>
      </c>
      <c r="S256" s="175">
        <v>12.320483749055185</v>
      </c>
      <c r="T256" s="175">
        <f t="shared" si="29"/>
        <v>2.2983572857455243</v>
      </c>
      <c r="U256" s="158">
        <v>9.0896996824345848</v>
      </c>
      <c r="V256" s="158">
        <f t="shared" si="27"/>
        <v>-0.93242678087507613</v>
      </c>
    </row>
    <row r="257" spans="1:22" x14ac:dyDescent="0.55000000000000004">
      <c r="B257" t="s">
        <v>197</v>
      </c>
      <c r="E257" s="98">
        <v>4.2461538461538497</v>
      </c>
      <c r="F257" s="98">
        <v>2.8875000000000002</v>
      </c>
      <c r="G257" s="98">
        <v>2.35</v>
      </c>
      <c r="H257" s="182">
        <f t="shared" si="28"/>
        <v>4.2461538461538497</v>
      </c>
      <c r="N257" s="171">
        <v>4.7808848610986203</v>
      </c>
      <c r="O257" s="157">
        <f t="shared" si="25"/>
        <v>4.7808848610986203</v>
      </c>
      <c r="P257" s="158">
        <v>10.749545412159648</v>
      </c>
      <c r="Q257" s="158">
        <v>13.869495166487653</v>
      </c>
      <c r="R257" s="158">
        <f t="shared" si="24"/>
        <v>3.1199497543280046</v>
      </c>
      <c r="S257" s="175">
        <v>13.423243072384352</v>
      </c>
      <c r="T257" s="175">
        <f t="shared" si="29"/>
        <v>2.673697660224704</v>
      </c>
      <c r="U257" s="158">
        <v>9.5349026877595406</v>
      </c>
      <c r="V257" s="158">
        <f t="shared" si="27"/>
        <v>-1.2146427244001075</v>
      </c>
    </row>
    <row r="258" spans="1:22" x14ac:dyDescent="0.55000000000000004">
      <c r="A258">
        <v>2023</v>
      </c>
      <c r="B258" t="str">
        <f>B254</f>
        <v>Q1</v>
      </c>
      <c r="E258" s="98">
        <v>3.8727272727272699</v>
      </c>
      <c r="F258" s="98">
        <v>2.2124999999999999</v>
      </c>
      <c r="G258" s="98">
        <v>1.9909090909090901</v>
      </c>
      <c r="H258" s="182">
        <f t="shared" si="28"/>
        <v>3.8727272727272699</v>
      </c>
      <c r="N258" s="171">
        <v>3.91943003380183</v>
      </c>
      <c r="O258" s="157">
        <f t="shared" si="25"/>
        <v>3.91943003380183</v>
      </c>
      <c r="P258" s="158">
        <v>10.174832312208366</v>
      </c>
      <c r="Q258" s="158">
        <v>13.586626941229198</v>
      </c>
      <c r="R258" s="158">
        <f t="shared" si="24"/>
        <v>3.4117946290208323</v>
      </c>
      <c r="S258" s="175">
        <v>12.703010241026178</v>
      </c>
      <c r="T258" s="175">
        <f t="shared" si="29"/>
        <v>2.5281779288178114</v>
      </c>
      <c r="U258" s="158">
        <v>9.9840098890640263</v>
      </c>
      <c r="V258" s="158">
        <f t="shared" si="27"/>
        <v>-0.19082242314433984</v>
      </c>
    </row>
    <row r="259" spans="1:22" x14ac:dyDescent="0.55000000000000004">
      <c r="B259" t="str">
        <f>B255</f>
        <v>Q2</v>
      </c>
      <c r="E259" s="98">
        <v>2.3005</v>
      </c>
      <c r="F259" s="98">
        <v>2.1461538461538501</v>
      </c>
      <c r="G259" s="98">
        <v>1.93333333333333</v>
      </c>
      <c r="H259" s="182">
        <f t="shared" si="28"/>
        <v>2.3005</v>
      </c>
      <c r="N259" s="171">
        <v>3.4590819725242499</v>
      </c>
      <c r="O259" s="157">
        <f t="shared" si="25"/>
        <v>3.4590819725242499</v>
      </c>
      <c r="P259" s="158">
        <v>8.4277548139099423</v>
      </c>
      <c r="Q259" s="158">
        <v>11.149528963720229</v>
      </c>
      <c r="R259" s="158">
        <f t="shared" si="24"/>
        <v>2.7217741498102868</v>
      </c>
      <c r="S259" s="175">
        <v>10.085520495429094</v>
      </c>
      <c r="T259" s="175">
        <f t="shared" si="29"/>
        <v>1.6577656815191517</v>
      </c>
      <c r="U259" s="158">
        <v>7.3812602582069644</v>
      </c>
      <c r="V259" s="158">
        <f t="shared" si="27"/>
        <v>-1.0464945557029779</v>
      </c>
    </row>
    <row r="260" spans="1:22" x14ac:dyDescent="0.55000000000000004">
      <c r="B260" t="str">
        <f>B256</f>
        <v>Q3</v>
      </c>
      <c r="E260" s="98">
        <v>2.2799999999999998</v>
      </c>
      <c r="F260" s="98">
        <v>2.13</v>
      </c>
      <c r="G260" s="98">
        <v>2.12</v>
      </c>
      <c r="H260" s="182">
        <f t="shared" si="28"/>
        <v>2.2799999999999998</v>
      </c>
      <c r="N260" s="171">
        <v>3.5801063546081799</v>
      </c>
      <c r="O260" s="157">
        <f t="shared" si="25"/>
        <v>3.5801063546081799</v>
      </c>
      <c r="P260" s="158">
        <v>6.7118508273086235</v>
      </c>
      <c r="Q260" s="158">
        <v>8.996819182774658</v>
      </c>
      <c r="R260" s="158">
        <f t="shared" si="24"/>
        <v>2.2849683554660345</v>
      </c>
      <c r="S260" s="175">
        <v>7.7581234378004069</v>
      </c>
      <c r="T260" s="175">
        <f t="shared" si="29"/>
        <v>1.0462726104917834</v>
      </c>
      <c r="U260" s="158">
        <v>6.2490939040568065</v>
      </c>
      <c r="V260" s="158">
        <f t="shared" si="27"/>
        <v>-0.46275692325181694</v>
      </c>
    </row>
    <row r="261" spans="1:22" x14ac:dyDescent="0.55000000000000004">
      <c r="B261" t="str">
        <f>B257</f>
        <v>Q4</v>
      </c>
      <c r="E261" s="98">
        <v>2.39</v>
      </c>
      <c r="F261" s="98">
        <v>2.0699999999999998</v>
      </c>
      <c r="G261" s="98">
        <v>2.09</v>
      </c>
      <c r="H261" s="182">
        <f t="shared" si="28"/>
        <v>2.39</v>
      </c>
      <c r="N261" s="171">
        <v>3.2660435208448702</v>
      </c>
      <c r="O261" s="157">
        <f t="shared" si="25"/>
        <v>3.2660435208448702</v>
      </c>
      <c r="P261" s="158">
        <v>4.1772681466201078</v>
      </c>
      <c r="Q261" s="158">
        <v>5.5064261289942067</v>
      </c>
      <c r="R261" s="158">
        <f t="shared" si="24"/>
        <v>1.3291579823740989</v>
      </c>
      <c r="S261" s="175">
        <v>4.3009753831862696</v>
      </c>
      <c r="T261" s="175">
        <f t="shared" si="29"/>
        <v>0.12370723656616178</v>
      </c>
      <c r="U261" s="158">
        <v>3.8287300902175332</v>
      </c>
      <c r="V261" s="158">
        <f t="shared" si="27"/>
        <v>-0.34853805640257463</v>
      </c>
    </row>
    <row r="262" spans="1:22" x14ac:dyDescent="0.55000000000000004">
      <c r="A262">
        <f>A258+1</f>
        <v>2024</v>
      </c>
      <c r="B262" t="str">
        <f>B258</f>
        <v>Q1</v>
      </c>
      <c r="E262" s="98">
        <v>2.04</v>
      </c>
      <c r="F262" s="98">
        <v>2.08</v>
      </c>
      <c r="G262" s="98">
        <v>2.08</v>
      </c>
      <c r="H262" s="182">
        <f t="shared" si="28"/>
        <v>2.04</v>
      </c>
      <c r="N262" s="171">
        <v>3.0332137660316101</v>
      </c>
      <c r="O262" s="157">
        <f t="shared" si="25"/>
        <v>3.0332137660316101</v>
      </c>
      <c r="P262" s="158">
        <v>3.5377561591716074</v>
      </c>
      <c r="Q262" s="158">
        <v>4.5752089136490213</v>
      </c>
      <c r="R262" s="158">
        <f t="shared" si="24"/>
        <v>1.0374527544774139</v>
      </c>
      <c r="S262" s="175">
        <v>3.5429095915557411</v>
      </c>
      <c r="T262" s="175">
        <f t="shared" si="29"/>
        <v>5.1534323841337937E-3</v>
      </c>
      <c r="U262" s="158">
        <v>2.9255396178113386</v>
      </c>
      <c r="V262" s="158">
        <f t="shared" si="27"/>
        <v>-0.61221654136026871</v>
      </c>
    </row>
    <row r="263" spans="1:22" x14ac:dyDescent="0.55000000000000004">
      <c r="B263" t="s">
        <v>195</v>
      </c>
      <c r="E263" s="98">
        <v>2.12</v>
      </c>
      <c r="F263" s="98">
        <v>2.08</v>
      </c>
      <c r="G263" s="98">
        <v>2.11</v>
      </c>
      <c r="H263" s="182">
        <f t="shared" si="28"/>
        <v>2.12</v>
      </c>
      <c r="N263" s="171">
        <v>2.8141035489322501</v>
      </c>
      <c r="O263" s="157">
        <f t="shared" si="25"/>
        <v>2.8141035489322501</v>
      </c>
      <c r="P263" s="158">
        <v>2.0988784618906067</v>
      </c>
      <c r="Q263" s="158">
        <v>3.0386366710247472</v>
      </c>
      <c r="R263" s="158">
        <f t="shared" si="24"/>
        <v>0.93975820913414054</v>
      </c>
      <c r="S263" s="175">
        <v>2.0716135369229249</v>
      </c>
      <c r="T263" s="175">
        <f t="shared" si="29"/>
        <v>-2.7264924967681736E-2</v>
      </c>
      <c r="U263" s="158">
        <v>2.7392775013903474</v>
      </c>
      <c r="V263" s="158">
        <f t="shared" si="27"/>
        <v>0.64039903949974075</v>
      </c>
    </row>
    <row r="264" spans="1:22" x14ac:dyDescent="0.55000000000000004">
      <c r="B264" t="s">
        <v>196</v>
      </c>
      <c r="E264" s="98"/>
      <c r="F264" s="98"/>
      <c r="G264" s="98"/>
      <c r="H264" s="182"/>
      <c r="N264" s="171">
        <v>2.72231494207736</v>
      </c>
      <c r="O264" s="157">
        <f t="shared" si="25"/>
        <v>2.72231494207736</v>
      </c>
      <c r="P264" s="158">
        <v>2.0428765650047751</v>
      </c>
      <c r="Q264" s="158">
        <v>3.25947875277798</v>
      </c>
      <c r="R264" s="158">
        <f t="shared" si="24"/>
        <v>1.2166021877732049</v>
      </c>
      <c r="S264" s="175">
        <v>2.5158354893389259</v>
      </c>
      <c r="T264" s="175">
        <f t="shared" si="29"/>
        <v>0.47295892433415077</v>
      </c>
      <c r="U264" s="158">
        <v>2.8619968924608656</v>
      </c>
      <c r="V264" s="158">
        <f t="shared" si="27"/>
        <v>0.81912032745609054</v>
      </c>
    </row>
    <row r="265" spans="1:22" x14ac:dyDescent="0.55000000000000004">
      <c r="B265" t="s">
        <v>197</v>
      </c>
      <c r="E265" s="98"/>
      <c r="F265" s="98"/>
      <c r="G265" s="98"/>
      <c r="H265" s="182"/>
      <c r="N265" s="171">
        <v>2.96528328387287</v>
      </c>
      <c r="O265" s="157">
        <f t="shared" si="25"/>
        <v>2.96528328387287</v>
      </c>
      <c r="P265" s="158">
        <v>2.4685994852664521</v>
      </c>
      <c r="Q265" s="158">
        <v>3.4912829682610749</v>
      </c>
      <c r="R265" s="158">
        <f t="shared" si="24"/>
        <v>1.0226834829946228</v>
      </c>
      <c r="S265" s="175">
        <v>2.9212682579265987</v>
      </c>
      <c r="T265" s="175">
        <f t="shared" si="29"/>
        <v>0.4526687726601466</v>
      </c>
      <c r="U265" s="158">
        <v>3.3368425374230242</v>
      </c>
      <c r="V265" s="158">
        <f t="shared" si="27"/>
        <v>0.86824305215657205</v>
      </c>
    </row>
    <row r="266" spans="1:22" x14ac:dyDescent="0.55000000000000004">
      <c r="A266">
        <v>2025</v>
      </c>
      <c r="B266" t="s">
        <v>194</v>
      </c>
      <c r="E266" s="98"/>
      <c r="F266" s="98"/>
      <c r="G266" s="98"/>
      <c r="H266" s="182"/>
      <c r="N266" s="171">
        <v>3.3942843767289399</v>
      </c>
      <c r="O266" s="157">
        <f t="shared" si="25"/>
        <v>3.3942843767289399</v>
      </c>
      <c r="P266" s="158"/>
      <c r="Q266" s="158"/>
      <c r="R266" s="158"/>
      <c r="S266" s="175"/>
      <c r="T266" s="175"/>
      <c r="U266" s="158"/>
      <c r="V266" s="158"/>
    </row>
    <row r="267" spans="1:22" x14ac:dyDescent="0.55000000000000004">
      <c r="E267" s="98"/>
      <c r="F267" s="98"/>
      <c r="G267" s="98"/>
      <c r="H267" s="182"/>
      <c r="N267" s="171"/>
      <c r="O267" s="157"/>
      <c r="P267" s="158"/>
      <c r="Q267" s="158"/>
      <c r="R267" s="158"/>
      <c r="S267" s="175"/>
      <c r="T267" s="175"/>
      <c r="U267" s="158"/>
      <c r="V267" s="158"/>
    </row>
    <row r="268" spans="1:22" x14ac:dyDescent="0.55000000000000004">
      <c r="E268" s="98"/>
      <c r="F268" s="98"/>
      <c r="G268" s="98"/>
      <c r="H268" s="182"/>
      <c r="N268" s="171"/>
      <c r="O268" s="157"/>
      <c r="P268" s="158"/>
      <c r="Q268" s="158"/>
      <c r="R268" s="158"/>
      <c r="S268" s="175"/>
      <c r="T268" s="175"/>
      <c r="U268" s="158"/>
      <c r="V268" s="158"/>
    </row>
    <row r="269" spans="1:22" x14ac:dyDescent="0.55000000000000004">
      <c r="E269" s="98"/>
      <c r="F269" s="98"/>
      <c r="G269" s="98"/>
      <c r="H269" s="182"/>
      <c r="N269" s="171"/>
      <c r="O269" s="157"/>
      <c r="P269" s="158"/>
      <c r="Q269" s="158"/>
      <c r="R269" s="158"/>
      <c r="S269" s="175"/>
      <c r="T269" s="175"/>
      <c r="U269" s="158"/>
      <c r="V269" s="158"/>
    </row>
    <row r="270" spans="1:22" x14ac:dyDescent="0.55000000000000004">
      <c r="E270" s="98"/>
      <c r="F270" s="98"/>
      <c r="G270" s="98"/>
      <c r="H270" s="182"/>
      <c r="N270" s="171"/>
      <c r="O270" s="157"/>
      <c r="P270" s="158"/>
      <c r="Q270" s="158"/>
      <c r="R270" s="158"/>
      <c r="S270" s="175"/>
      <c r="T270" s="175"/>
      <c r="U270" s="158"/>
      <c r="V270" s="158"/>
    </row>
    <row r="271" spans="1:22" x14ac:dyDescent="0.55000000000000004">
      <c r="E271" s="98"/>
      <c r="F271" s="98"/>
      <c r="G271" s="98"/>
      <c r="H271" s="182"/>
      <c r="N271" s="171"/>
      <c r="O271" s="157"/>
      <c r="P271" s="158"/>
      <c r="Q271" s="158"/>
      <c r="R271" s="158"/>
      <c r="S271" s="175"/>
      <c r="T271" s="175"/>
      <c r="U271" s="158"/>
      <c r="V271" s="158"/>
    </row>
    <row r="272" spans="1:22" x14ac:dyDescent="0.55000000000000004">
      <c r="E272" s="98"/>
      <c r="F272" s="98"/>
      <c r="G272" s="98"/>
      <c r="H272" s="182"/>
      <c r="N272" s="171"/>
      <c r="O272" s="157"/>
      <c r="P272" s="158"/>
      <c r="Q272" s="158"/>
      <c r="R272" s="158"/>
      <c r="S272" s="175"/>
      <c r="T272" s="175"/>
      <c r="U272" s="158"/>
      <c r="V272" s="158"/>
    </row>
    <row r="273" spans="3:22" x14ac:dyDescent="0.55000000000000004">
      <c r="E273" s="98"/>
      <c r="F273" s="98"/>
      <c r="G273" s="98"/>
      <c r="H273" s="182"/>
      <c r="N273" s="171"/>
      <c r="O273" s="157"/>
      <c r="P273" s="158"/>
      <c r="Q273" s="158"/>
      <c r="R273" s="158"/>
      <c r="S273" s="175"/>
      <c r="T273" s="175"/>
      <c r="U273" s="158"/>
      <c r="V273" s="158"/>
    </row>
    <row r="274" spans="3:22" x14ac:dyDescent="0.55000000000000004">
      <c r="E274" s="98"/>
      <c r="F274" s="98"/>
      <c r="G274" s="98"/>
      <c r="H274" s="182"/>
      <c r="N274" s="171"/>
      <c r="O274" s="157"/>
      <c r="P274" s="158"/>
      <c r="Q274" s="158"/>
      <c r="R274" s="158"/>
      <c r="S274" s="175"/>
      <c r="T274" s="175"/>
      <c r="U274" s="158"/>
      <c r="V274" s="158"/>
    </row>
    <row r="275" spans="3:22" x14ac:dyDescent="0.55000000000000004">
      <c r="E275" s="98"/>
      <c r="F275" s="98"/>
      <c r="G275" s="98"/>
      <c r="H275" s="182"/>
      <c r="N275" s="171"/>
      <c r="O275" s="157"/>
      <c r="P275" s="158"/>
      <c r="Q275" s="158"/>
      <c r="R275" s="158"/>
      <c r="S275" s="175"/>
      <c r="T275" s="175"/>
      <c r="U275" s="158"/>
      <c r="V275" s="158"/>
    </row>
    <row r="276" spans="3:22" x14ac:dyDescent="0.55000000000000004">
      <c r="E276" s="98"/>
      <c r="F276" s="98"/>
      <c r="G276" s="98"/>
      <c r="H276" s="182"/>
      <c r="N276" s="171"/>
      <c r="O276" s="157"/>
      <c r="P276" s="158"/>
      <c r="Q276" s="158"/>
      <c r="R276" s="158"/>
      <c r="S276" s="175"/>
      <c r="T276" s="175"/>
      <c r="U276" s="158"/>
      <c r="V276" s="158"/>
    </row>
    <row r="277" spans="3:22" x14ac:dyDescent="0.55000000000000004">
      <c r="E277" s="98"/>
      <c r="F277" s="98"/>
      <c r="G277" s="98"/>
      <c r="H277" s="182"/>
      <c r="N277" s="171"/>
      <c r="O277" s="157"/>
      <c r="P277" s="158"/>
      <c r="Q277" s="158"/>
      <c r="R277" s="158"/>
      <c r="S277" s="175"/>
      <c r="T277" s="175"/>
      <c r="U277" s="158"/>
      <c r="V277" s="158"/>
    </row>
    <row r="278" spans="3:22" x14ac:dyDescent="0.55000000000000004">
      <c r="E278" s="98"/>
      <c r="F278" s="98"/>
      <c r="G278" s="98"/>
      <c r="H278" s="182"/>
      <c r="N278" s="171"/>
      <c r="O278" s="157"/>
      <c r="P278" s="158"/>
      <c r="Q278" s="158"/>
      <c r="R278" s="158"/>
      <c r="S278" s="175"/>
      <c r="T278" s="175"/>
      <c r="U278" s="158"/>
      <c r="V278" s="158"/>
    </row>
    <row r="279" spans="3:22" x14ac:dyDescent="0.55000000000000004">
      <c r="E279" s="98"/>
      <c r="F279" s="98"/>
      <c r="G279" s="98"/>
      <c r="H279" s="182"/>
      <c r="N279" s="171"/>
      <c r="O279" s="157"/>
      <c r="P279" s="158"/>
      <c r="Q279" s="158"/>
      <c r="R279" s="158"/>
      <c r="S279" s="175"/>
      <c r="T279" s="175"/>
      <c r="U279" s="158"/>
      <c r="V279" s="158"/>
    </row>
    <row r="280" spans="3:22" x14ac:dyDescent="0.55000000000000004">
      <c r="E280" s="98"/>
      <c r="F280" s="98"/>
      <c r="G280" s="98"/>
      <c r="H280" s="182"/>
      <c r="N280" s="171"/>
      <c r="O280" s="157"/>
      <c r="P280" s="158"/>
      <c r="Q280" s="158"/>
      <c r="R280" s="158"/>
      <c r="S280" s="175"/>
      <c r="T280" s="175"/>
      <c r="U280" s="158"/>
      <c r="V280" s="158"/>
    </row>
    <row r="281" spans="3:22" x14ac:dyDescent="0.55000000000000004">
      <c r="E281" s="98"/>
      <c r="F281" s="98"/>
      <c r="G281" s="98"/>
      <c r="H281" s="182"/>
      <c r="N281" s="171"/>
      <c r="O281" s="157"/>
      <c r="P281" s="158"/>
      <c r="Q281" s="158"/>
      <c r="R281" s="158"/>
      <c r="S281" s="175"/>
      <c r="T281" s="175"/>
      <c r="U281" s="158"/>
      <c r="V281" s="158"/>
    </row>
    <row r="282" spans="3:22" x14ac:dyDescent="0.55000000000000004">
      <c r="E282" s="98"/>
      <c r="F282" s="98"/>
      <c r="G282" s="98"/>
      <c r="H282" s="182"/>
      <c r="N282" s="171"/>
      <c r="O282" s="157"/>
      <c r="P282" s="158"/>
      <c r="Q282" s="158"/>
      <c r="R282" s="158"/>
      <c r="S282" s="175"/>
      <c r="T282" s="175"/>
      <c r="U282" s="158"/>
      <c r="V282" s="158"/>
    </row>
    <row r="283" spans="3:22" x14ac:dyDescent="0.55000000000000004">
      <c r="E283" s="98"/>
      <c r="F283" s="98"/>
      <c r="G283" s="98"/>
      <c r="H283" s="182"/>
      <c r="N283" s="171"/>
      <c r="O283" s="157"/>
      <c r="P283" s="158"/>
      <c r="Q283" s="158"/>
      <c r="R283" s="158"/>
      <c r="S283" s="175"/>
      <c r="T283" s="175"/>
      <c r="U283" s="158"/>
      <c r="V283" s="158"/>
    </row>
    <row r="284" spans="3:22" x14ac:dyDescent="0.55000000000000004">
      <c r="E284" s="98"/>
      <c r="F284" s="98"/>
      <c r="G284" s="98"/>
      <c r="H284" s="182"/>
      <c r="N284" s="171"/>
      <c r="O284" s="157"/>
      <c r="P284" s="158"/>
      <c r="Q284" s="158"/>
      <c r="R284" s="158"/>
      <c r="S284" s="175"/>
      <c r="T284" s="175"/>
      <c r="U284" s="158"/>
      <c r="V284" s="158"/>
    </row>
    <row r="285" spans="3:22" x14ac:dyDescent="0.55000000000000004">
      <c r="E285" s="98"/>
      <c r="F285" s="98"/>
      <c r="G285" s="98"/>
      <c r="H285" s="182"/>
      <c r="N285" s="171"/>
      <c r="O285" s="157"/>
      <c r="P285" s="158"/>
      <c r="Q285" s="158"/>
      <c r="R285" s="158"/>
      <c r="S285" s="175"/>
      <c r="T285" s="175"/>
      <c r="U285" s="158"/>
      <c r="V285" s="158"/>
    </row>
    <row r="286" spans="3:22" x14ac:dyDescent="0.55000000000000004">
      <c r="C286"/>
      <c r="D286"/>
      <c r="E286"/>
      <c r="F286"/>
      <c r="G286"/>
      <c r="H286"/>
      <c r="I286"/>
      <c r="J286"/>
      <c r="K286"/>
      <c r="L286"/>
      <c r="M286"/>
      <c r="N286"/>
      <c r="O286"/>
      <c r="P286"/>
      <c r="Q286"/>
      <c r="R286"/>
      <c r="S286"/>
      <c r="T286"/>
      <c r="U286"/>
      <c r="V286"/>
    </row>
    <row r="287" spans="3:22" x14ac:dyDescent="0.55000000000000004">
      <c r="C287"/>
      <c r="D287"/>
      <c r="E287"/>
      <c r="F287"/>
      <c r="G287"/>
      <c r="H287"/>
      <c r="I287"/>
      <c r="J287"/>
      <c r="K287"/>
      <c r="L287"/>
      <c r="M287"/>
      <c r="N287"/>
      <c r="O287"/>
      <c r="P287"/>
      <c r="Q287"/>
      <c r="R287"/>
      <c r="S287"/>
      <c r="T287"/>
      <c r="U287"/>
      <c r="V287"/>
    </row>
    <row r="288" spans="3:22" x14ac:dyDescent="0.55000000000000004">
      <c r="C288"/>
      <c r="D288"/>
      <c r="E288"/>
      <c r="F288"/>
      <c r="G288"/>
      <c r="H288"/>
      <c r="I288"/>
      <c r="J288"/>
      <c r="K288"/>
      <c r="L288"/>
      <c r="M288"/>
      <c r="N288"/>
      <c r="O288"/>
      <c r="P288"/>
      <c r="Q288"/>
      <c r="R288"/>
      <c r="S288"/>
      <c r="T288"/>
      <c r="U288"/>
      <c r="V288"/>
    </row>
    <row r="289" customFormat="1" x14ac:dyDescent="0.55000000000000004"/>
    <row r="290" customFormat="1" x14ac:dyDescent="0.55000000000000004"/>
    <row r="291" customFormat="1" x14ac:dyDescent="0.55000000000000004"/>
    <row r="292" customFormat="1" x14ac:dyDescent="0.55000000000000004"/>
    <row r="293" customFormat="1" x14ac:dyDescent="0.55000000000000004"/>
    <row r="294" customFormat="1" x14ac:dyDescent="0.55000000000000004"/>
    <row r="295" customFormat="1" x14ac:dyDescent="0.55000000000000004"/>
    <row r="296" customFormat="1" x14ac:dyDescent="0.55000000000000004"/>
    <row r="297" customFormat="1" x14ac:dyDescent="0.55000000000000004"/>
    <row r="298" customFormat="1" x14ac:dyDescent="0.55000000000000004"/>
    <row r="299" customFormat="1" x14ac:dyDescent="0.55000000000000004"/>
    <row r="300" customFormat="1" x14ac:dyDescent="0.55000000000000004"/>
    <row r="301" customFormat="1" x14ac:dyDescent="0.55000000000000004"/>
    <row r="302" customFormat="1" x14ac:dyDescent="0.55000000000000004"/>
    <row r="303" customFormat="1" x14ac:dyDescent="0.55000000000000004"/>
    <row r="304" customFormat="1" x14ac:dyDescent="0.55000000000000004"/>
    <row r="305" customFormat="1" x14ac:dyDescent="0.55000000000000004"/>
    <row r="306" customFormat="1" x14ac:dyDescent="0.55000000000000004"/>
    <row r="307" customFormat="1" x14ac:dyDescent="0.55000000000000004"/>
    <row r="308" customFormat="1" x14ac:dyDescent="0.55000000000000004"/>
    <row r="309" customFormat="1" x14ac:dyDescent="0.55000000000000004"/>
    <row r="310" customFormat="1" x14ac:dyDescent="0.55000000000000004"/>
    <row r="311" customFormat="1" x14ac:dyDescent="0.55000000000000004"/>
    <row r="312" customFormat="1" x14ac:dyDescent="0.55000000000000004"/>
    <row r="313" customFormat="1" x14ac:dyDescent="0.55000000000000004"/>
    <row r="314" customFormat="1" x14ac:dyDescent="0.55000000000000004"/>
    <row r="315" customFormat="1" x14ac:dyDescent="0.55000000000000004"/>
    <row r="316" customFormat="1" x14ac:dyDescent="0.55000000000000004"/>
    <row r="317" customFormat="1" x14ac:dyDescent="0.55000000000000004"/>
    <row r="318" customFormat="1" x14ac:dyDescent="0.55000000000000004"/>
    <row r="319" customFormat="1" x14ac:dyDescent="0.55000000000000004"/>
    <row r="320" customFormat="1" x14ac:dyDescent="0.55000000000000004"/>
    <row r="321" customFormat="1" x14ac:dyDescent="0.55000000000000004"/>
    <row r="322" customFormat="1" x14ac:dyDescent="0.55000000000000004"/>
    <row r="323" customFormat="1" x14ac:dyDescent="0.55000000000000004"/>
    <row r="324" customFormat="1" x14ac:dyDescent="0.55000000000000004"/>
    <row r="325" customFormat="1" x14ac:dyDescent="0.55000000000000004"/>
    <row r="326" customFormat="1" x14ac:dyDescent="0.55000000000000004"/>
    <row r="327" customFormat="1" x14ac:dyDescent="0.55000000000000004"/>
    <row r="328" customFormat="1" x14ac:dyDescent="0.55000000000000004"/>
    <row r="329" customFormat="1" x14ac:dyDescent="0.55000000000000004"/>
    <row r="330" customFormat="1" x14ac:dyDescent="0.55000000000000004"/>
    <row r="331" customFormat="1" x14ac:dyDescent="0.55000000000000004"/>
    <row r="332" customFormat="1" x14ac:dyDescent="0.55000000000000004"/>
    <row r="333" customFormat="1" x14ac:dyDescent="0.55000000000000004"/>
    <row r="334" customFormat="1" x14ac:dyDescent="0.55000000000000004"/>
    <row r="335" customFormat="1" x14ac:dyDescent="0.55000000000000004"/>
    <row r="336" customFormat="1" x14ac:dyDescent="0.55000000000000004"/>
    <row r="337" customFormat="1" x14ac:dyDescent="0.55000000000000004"/>
    <row r="338" customFormat="1" x14ac:dyDescent="0.55000000000000004"/>
    <row r="339" customFormat="1" x14ac:dyDescent="0.55000000000000004"/>
    <row r="340" customFormat="1" x14ac:dyDescent="0.55000000000000004"/>
    <row r="341" customFormat="1" x14ac:dyDescent="0.55000000000000004"/>
    <row r="342" customFormat="1" x14ac:dyDescent="0.55000000000000004"/>
    <row r="343" customFormat="1" x14ac:dyDescent="0.55000000000000004"/>
    <row r="344" customFormat="1" x14ac:dyDescent="0.55000000000000004"/>
    <row r="345" customFormat="1" x14ac:dyDescent="0.55000000000000004"/>
    <row r="346" customFormat="1" x14ac:dyDescent="0.55000000000000004"/>
    <row r="347" customFormat="1" x14ac:dyDescent="0.55000000000000004"/>
    <row r="348" customFormat="1" x14ac:dyDescent="0.55000000000000004"/>
    <row r="349" customFormat="1" x14ac:dyDescent="0.55000000000000004"/>
    <row r="350" customFormat="1" x14ac:dyDescent="0.55000000000000004"/>
    <row r="351" customFormat="1" x14ac:dyDescent="0.55000000000000004"/>
    <row r="352" customFormat="1" x14ac:dyDescent="0.55000000000000004"/>
    <row r="353" customFormat="1" x14ac:dyDescent="0.55000000000000004"/>
    <row r="354" customFormat="1" x14ac:dyDescent="0.55000000000000004"/>
    <row r="355" customFormat="1" x14ac:dyDescent="0.55000000000000004"/>
    <row r="356" customFormat="1" x14ac:dyDescent="0.55000000000000004"/>
    <row r="357" customFormat="1" x14ac:dyDescent="0.55000000000000004"/>
    <row r="358" customFormat="1" x14ac:dyDescent="0.55000000000000004"/>
    <row r="359" customFormat="1" x14ac:dyDescent="0.55000000000000004"/>
    <row r="360" customFormat="1" x14ac:dyDescent="0.55000000000000004"/>
    <row r="361" customFormat="1" x14ac:dyDescent="0.55000000000000004"/>
    <row r="362" customFormat="1" x14ac:dyDescent="0.55000000000000004"/>
    <row r="363" customFormat="1" x14ac:dyDescent="0.55000000000000004"/>
    <row r="364" customFormat="1" x14ac:dyDescent="0.55000000000000004"/>
    <row r="365" customFormat="1" x14ac:dyDescent="0.55000000000000004"/>
    <row r="366" customFormat="1" x14ac:dyDescent="0.55000000000000004"/>
    <row r="367" customFormat="1" x14ac:dyDescent="0.55000000000000004"/>
    <row r="368" customFormat="1" x14ac:dyDescent="0.55000000000000004"/>
    <row r="369" customFormat="1" x14ac:dyDescent="0.55000000000000004"/>
    <row r="370" customFormat="1" x14ac:dyDescent="0.55000000000000004"/>
    <row r="371" customFormat="1" x14ac:dyDescent="0.55000000000000004"/>
    <row r="372" customFormat="1" x14ac:dyDescent="0.55000000000000004"/>
    <row r="373" customFormat="1" x14ac:dyDescent="0.55000000000000004"/>
    <row r="374" customFormat="1" x14ac:dyDescent="0.55000000000000004"/>
    <row r="375" customFormat="1" x14ac:dyDescent="0.55000000000000004"/>
    <row r="376" customFormat="1" x14ac:dyDescent="0.55000000000000004"/>
    <row r="377" customFormat="1" x14ac:dyDescent="0.55000000000000004"/>
    <row r="378" customFormat="1" x14ac:dyDescent="0.55000000000000004"/>
    <row r="379" customFormat="1" x14ac:dyDescent="0.55000000000000004"/>
  </sheetData>
  <mergeCells count="3">
    <mergeCell ref="C6:H6"/>
    <mergeCell ref="I6:O6"/>
    <mergeCell ref="P6:V6"/>
  </mergeCells>
  <hyperlinks>
    <hyperlink ref="A1" location="'Cover page'!A1" display="'Cover page'!A1" xr:uid="{D6466F85-2B10-4D6D-9DEB-7E9CA766E864}"/>
  </hyperlink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352D5-5F28-49DA-B14C-C13161A982D3}">
  <sheetPr>
    <tabColor theme="8" tint="0.79998168889431442"/>
  </sheetPr>
  <dimension ref="A1:G761"/>
  <sheetViews>
    <sheetView zoomScale="80" zoomScaleNormal="80" workbookViewId="0">
      <pane xSplit="1" ySplit="3" topLeftCell="B4" activePane="bottomRight" state="frozen"/>
      <selection pane="topRight" activeCell="B1" sqref="B1"/>
      <selection pane="bottomLeft" activeCell="A3" sqref="A3"/>
      <selection pane="bottomRight" activeCell="B1" sqref="B1"/>
    </sheetView>
  </sheetViews>
  <sheetFormatPr defaultRowHeight="14.4" x14ac:dyDescent="0.55000000000000004"/>
  <cols>
    <col min="1" max="1" width="14.83984375" customWidth="1"/>
    <col min="2" max="2" width="23.578125" customWidth="1"/>
    <col min="3" max="3" width="20.578125" customWidth="1"/>
    <col min="4" max="4" width="10.68359375" customWidth="1"/>
  </cols>
  <sheetData>
    <row r="1" spans="1:7" ht="18.3" x14ac:dyDescent="0.7">
      <c r="A1" s="228" t="s">
        <v>1043</v>
      </c>
      <c r="B1" s="129" t="s">
        <v>1051</v>
      </c>
    </row>
    <row r="2" spans="1:7" ht="45" customHeight="1" x14ac:dyDescent="0.55000000000000004">
      <c r="B2" s="247" t="s">
        <v>1027</v>
      </c>
      <c r="C2" s="247"/>
      <c r="D2" s="229"/>
      <c r="E2" s="229"/>
      <c r="F2" s="230" t="s">
        <v>1018</v>
      </c>
      <c r="G2" s="229"/>
    </row>
    <row r="3" spans="1:7" ht="43.2" x14ac:dyDescent="0.55000000000000004">
      <c r="B3" t="s">
        <v>1020</v>
      </c>
      <c r="C3" t="s">
        <v>1019</v>
      </c>
      <c r="D3" s="204" t="s">
        <v>1017</v>
      </c>
      <c r="F3" t="s">
        <v>1020</v>
      </c>
      <c r="G3" t="s">
        <v>1019</v>
      </c>
    </row>
    <row r="4" spans="1:7" x14ac:dyDescent="0.55000000000000004">
      <c r="A4" t="s">
        <v>261</v>
      </c>
      <c r="B4">
        <v>9.8043314223910798</v>
      </c>
      <c r="C4" s="72"/>
      <c r="E4">
        <v>1962</v>
      </c>
      <c r="F4">
        <f>AVERAGE(B4:B6)</f>
        <v>9.8328293779246305</v>
      </c>
    </row>
    <row r="5" spans="1:7" x14ac:dyDescent="0.55000000000000004">
      <c r="A5" t="s">
        <v>262</v>
      </c>
      <c r="B5">
        <v>9.7863242959134702</v>
      </c>
      <c r="C5" s="72"/>
      <c r="F5">
        <f>AVERAGE(B7:B9)</f>
        <v>9.9286158397778568</v>
      </c>
    </row>
    <row r="6" spans="1:7" x14ac:dyDescent="0.55000000000000004">
      <c r="A6" t="s">
        <v>263</v>
      </c>
      <c r="B6">
        <v>9.9078324154693398</v>
      </c>
      <c r="C6" s="72"/>
      <c r="F6">
        <f>AVERAGE(B10:B12)</f>
        <v>9.939756653840945</v>
      </c>
    </row>
    <row r="7" spans="1:7" x14ac:dyDescent="0.55000000000000004">
      <c r="A7" t="s">
        <v>264</v>
      </c>
      <c r="B7">
        <v>9.8530963600144297</v>
      </c>
      <c r="C7" s="72"/>
      <c r="F7">
        <f>AVERAGE(B13:B15)</f>
        <v>10.095912568199468</v>
      </c>
    </row>
    <row r="8" spans="1:7" x14ac:dyDescent="0.55000000000000004">
      <c r="A8" t="s">
        <v>265</v>
      </c>
      <c r="B8">
        <v>9.9843449696749502</v>
      </c>
      <c r="C8" s="72"/>
      <c r="E8">
        <f>E4+1</f>
        <v>1963</v>
      </c>
      <c r="F8">
        <f>AVERAGE(B16:B18)</f>
        <v>10.097120444143901</v>
      </c>
      <c r="G8">
        <f>100*F8/F4-100</f>
        <v>2.6878435093425139</v>
      </c>
    </row>
    <row r="9" spans="1:7" x14ac:dyDescent="0.55000000000000004">
      <c r="A9" t="s">
        <v>266</v>
      </c>
      <c r="B9">
        <v>9.9484061896441904</v>
      </c>
      <c r="C9" s="72"/>
      <c r="F9">
        <f>AVERAGE(B19:B21)</f>
        <v>10.1388692970348</v>
      </c>
      <c r="G9">
        <f t="shared" ref="G9:G72" si="0">100*F9/F5-100</f>
        <v>2.1176512481688121</v>
      </c>
    </row>
    <row r="10" spans="1:7" x14ac:dyDescent="0.55000000000000004">
      <c r="A10" t="s">
        <v>267</v>
      </c>
      <c r="B10">
        <v>9.9361535150817097</v>
      </c>
      <c r="C10" s="72"/>
      <c r="F10">
        <f>AVERAGE(B22:B24)</f>
        <v>10.124274208198335</v>
      </c>
      <c r="G10">
        <f t="shared" si="0"/>
        <v>1.8563588705774663</v>
      </c>
    </row>
    <row r="11" spans="1:7" x14ac:dyDescent="0.55000000000000004">
      <c r="A11" t="s">
        <v>268</v>
      </c>
      <c r="B11">
        <v>9.9032548525688195</v>
      </c>
      <c r="C11" s="72"/>
      <c r="F11">
        <f>AVERAGE(B25:B27)</f>
        <v>10.277891781596667</v>
      </c>
      <c r="G11">
        <f t="shared" si="0"/>
        <v>1.8025038565647407</v>
      </c>
    </row>
    <row r="12" spans="1:7" x14ac:dyDescent="0.55000000000000004">
      <c r="A12" t="s">
        <v>269</v>
      </c>
      <c r="B12">
        <v>9.9798615938723092</v>
      </c>
      <c r="C12" s="72"/>
      <c r="E12">
        <f t="shared" ref="E12" si="1">E8+1</f>
        <v>1964</v>
      </c>
      <c r="F12">
        <f>AVERAGE(B28:B30)</f>
        <v>10.298989158041799</v>
      </c>
      <c r="G12">
        <f t="shared" si="0"/>
        <v>1.9992701385965717</v>
      </c>
    </row>
    <row r="13" spans="1:7" x14ac:dyDescent="0.55000000000000004">
      <c r="A13" t="s">
        <v>270</v>
      </c>
      <c r="B13">
        <v>10.0396438646906</v>
      </c>
      <c r="C13" s="72"/>
      <c r="F13">
        <f>AVERAGE(B31:B33)</f>
        <v>10.373980617296001</v>
      </c>
      <c r="G13">
        <f t="shared" si="0"/>
        <v>2.3189106533798736</v>
      </c>
    </row>
    <row r="14" spans="1:7" x14ac:dyDescent="0.55000000000000004">
      <c r="A14" t="s">
        <v>271</v>
      </c>
      <c r="B14">
        <v>10.111174287456601</v>
      </c>
      <c r="C14" s="72"/>
      <c r="F14">
        <f>AVERAGE(B34:B36)</f>
        <v>10.411351786433867</v>
      </c>
      <c r="G14">
        <f t="shared" si="0"/>
        <v>2.8355373662545276</v>
      </c>
    </row>
    <row r="15" spans="1:7" x14ac:dyDescent="0.55000000000000004">
      <c r="A15" t="s">
        <v>272</v>
      </c>
      <c r="B15">
        <v>10.1369195524512</v>
      </c>
      <c r="C15" s="72"/>
      <c r="F15">
        <f>AVERAGE(B37:B39)</f>
        <v>10.569375083965934</v>
      </c>
      <c r="G15">
        <f t="shared" si="0"/>
        <v>2.8360222948755762</v>
      </c>
    </row>
    <row r="16" spans="1:7" x14ac:dyDescent="0.55000000000000004">
      <c r="A16" t="s">
        <v>273</v>
      </c>
      <c r="B16">
        <v>10.0713041574001</v>
      </c>
      <c r="C16" s="72">
        <f t="shared" ref="C16:C79" si="2">100*B16/B4-100</f>
        <v>2.7230080615115639</v>
      </c>
      <c r="E16">
        <f t="shared" ref="E16" si="3">E12+1</f>
        <v>1965</v>
      </c>
      <c r="F16">
        <f>AVERAGE(B40:B42)</f>
        <v>10.612218429348433</v>
      </c>
      <c r="G16">
        <f t="shared" si="0"/>
        <v>3.0413593654679687</v>
      </c>
    </row>
    <row r="17" spans="1:7" x14ac:dyDescent="0.55000000000000004">
      <c r="A17" t="s">
        <v>274</v>
      </c>
      <c r="B17">
        <v>10.0480275394586</v>
      </c>
      <c r="C17" s="72">
        <f t="shared" si="2"/>
        <v>2.6741730156480799</v>
      </c>
      <c r="F17">
        <f>AVERAGE(B43:B45)</f>
        <v>10.715398939515699</v>
      </c>
      <c r="G17">
        <f t="shared" si="0"/>
        <v>3.2911023725113751</v>
      </c>
    </row>
    <row r="18" spans="1:7" x14ac:dyDescent="0.55000000000000004">
      <c r="A18" t="s">
        <v>275</v>
      </c>
      <c r="B18">
        <v>10.172029635573001</v>
      </c>
      <c r="C18" s="72">
        <f t="shared" si="2"/>
        <v>2.6665491403665982</v>
      </c>
      <c r="F18">
        <f>AVERAGE(B46:B48)</f>
        <v>10.777276283935999</v>
      </c>
      <c r="G18">
        <f t="shared" si="0"/>
        <v>3.5146684600450868</v>
      </c>
    </row>
    <row r="19" spans="1:7" x14ac:dyDescent="0.55000000000000004">
      <c r="A19" t="s">
        <v>276</v>
      </c>
      <c r="B19">
        <v>10.1191699703583</v>
      </c>
      <c r="C19" s="72">
        <f t="shared" si="2"/>
        <v>2.7004060512758485</v>
      </c>
      <c r="F19">
        <f>AVERAGE(B49:B51)</f>
        <v>10.975512570621467</v>
      </c>
      <c r="G19">
        <f t="shared" si="0"/>
        <v>3.8425875080510394</v>
      </c>
    </row>
    <row r="20" spans="1:7" x14ac:dyDescent="0.55000000000000004">
      <c r="A20" t="s">
        <v>277</v>
      </c>
      <c r="B20">
        <v>10.162198626622301</v>
      </c>
      <c r="C20" s="72">
        <f t="shared" si="2"/>
        <v>1.7813252395378782</v>
      </c>
      <c r="E20">
        <f t="shared" ref="E20" si="4">E16+1</f>
        <v>1966</v>
      </c>
      <c r="F20">
        <f>AVERAGE(B52:B54)</f>
        <v>11.087746478696767</v>
      </c>
      <c r="G20">
        <f t="shared" si="0"/>
        <v>4.4809485642817748</v>
      </c>
    </row>
    <row r="21" spans="1:7" x14ac:dyDescent="0.55000000000000004">
      <c r="A21" t="s">
        <v>278</v>
      </c>
      <c r="B21">
        <v>10.135239294123799</v>
      </c>
      <c r="C21" s="72">
        <f t="shared" si="2"/>
        <v>1.8780204679830348</v>
      </c>
      <c r="F21">
        <f>AVERAGE(B55:B57)</f>
        <v>11.206564405625132</v>
      </c>
      <c r="G21">
        <f t="shared" si="0"/>
        <v>4.5837347622974391</v>
      </c>
    </row>
    <row r="22" spans="1:7" x14ac:dyDescent="0.55000000000000004">
      <c r="A22" t="s">
        <v>279</v>
      </c>
      <c r="B22">
        <v>10.117404345547101</v>
      </c>
      <c r="C22" s="72">
        <f t="shared" si="2"/>
        <v>1.8241548924367663</v>
      </c>
      <c r="F22">
        <f>AVERAGE(B58:B60)</f>
        <v>11.249569445250666</v>
      </c>
      <c r="G22">
        <f t="shared" si="0"/>
        <v>4.3823054069666938</v>
      </c>
    </row>
    <row r="23" spans="1:7" x14ac:dyDescent="0.55000000000000004">
      <c r="A23" t="s">
        <v>280</v>
      </c>
      <c r="B23">
        <v>10.088994116165701</v>
      </c>
      <c r="C23" s="72">
        <f t="shared" si="2"/>
        <v>1.8755375516636548</v>
      </c>
      <c r="F23">
        <f>AVERAGE(B61:B63)</f>
        <v>11.441754416615332</v>
      </c>
      <c r="G23">
        <f t="shared" si="0"/>
        <v>4.2480188783334825</v>
      </c>
    </row>
    <row r="24" spans="1:7" x14ac:dyDescent="0.55000000000000004">
      <c r="A24" t="s">
        <v>281</v>
      </c>
      <c r="B24">
        <v>10.166424162882199</v>
      </c>
      <c r="C24" s="72">
        <f t="shared" si="2"/>
        <v>1.8693903442953541</v>
      </c>
      <c r="E24">
        <f t="shared" ref="E24" si="5">E20+1</f>
        <v>1967</v>
      </c>
      <c r="F24">
        <f>AVERAGE(B64:B66)</f>
        <v>11.355592502080468</v>
      </c>
      <c r="G24">
        <f t="shared" si="0"/>
        <v>2.4156939726058937</v>
      </c>
    </row>
    <row r="25" spans="1:7" x14ac:dyDescent="0.55000000000000004">
      <c r="A25" t="s">
        <v>282</v>
      </c>
      <c r="B25">
        <v>10.2035015104157</v>
      </c>
      <c r="C25" s="72">
        <f t="shared" si="2"/>
        <v>1.6321061576834097</v>
      </c>
      <c r="F25">
        <f>AVERAGE(B67:B69)</f>
        <v>11.388042889587533</v>
      </c>
      <c r="G25">
        <f t="shared" si="0"/>
        <v>1.6193944673294141</v>
      </c>
    </row>
    <row r="26" spans="1:7" x14ac:dyDescent="0.55000000000000004">
      <c r="A26" t="s">
        <v>283</v>
      </c>
      <c r="B26">
        <v>10.3047146845783</v>
      </c>
      <c r="C26" s="72">
        <f t="shared" si="2"/>
        <v>1.9141238358614316</v>
      </c>
      <c r="F26">
        <f>AVERAGE(B70:B72)</f>
        <v>11.345110158950932</v>
      </c>
      <c r="G26">
        <f t="shared" si="0"/>
        <v>0.84928329182058349</v>
      </c>
    </row>
    <row r="27" spans="1:7" x14ac:dyDescent="0.55000000000000004">
      <c r="A27" t="s">
        <v>284</v>
      </c>
      <c r="B27">
        <v>10.325459149796</v>
      </c>
      <c r="C27" s="72">
        <f t="shared" si="2"/>
        <v>1.8599298965454381</v>
      </c>
      <c r="F27">
        <f>AVERAGE(B73:B75)</f>
        <v>11.614770287105868</v>
      </c>
      <c r="G27">
        <f t="shared" si="0"/>
        <v>1.5121445906869724</v>
      </c>
    </row>
    <row r="28" spans="1:7" x14ac:dyDescent="0.55000000000000004">
      <c r="A28" t="s">
        <v>285</v>
      </c>
      <c r="B28">
        <v>10.266739792710499</v>
      </c>
      <c r="C28" s="72">
        <f t="shared" si="2"/>
        <v>1.9405196413098054</v>
      </c>
      <c r="E28">
        <f t="shared" ref="E28" si="6">E24+1</f>
        <v>1968</v>
      </c>
      <c r="F28">
        <f>AVERAGE(B76:B78)</f>
        <v>11.670822243228899</v>
      </c>
      <c r="G28">
        <f t="shared" si="0"/>
        <v>2.77598673156578</v>
      </c>
    </row>
    <row r="29" spans="1:7" x14ac:dyDescent="0.55000000000000004">
      <c r="A29" t="s">
        <v>286</v>
      </c>
      <c r="B29">
        <v>10.2447245778915</v>
      </c>
      <c r="C29" s="72">
        <f t="shared" si="2"/>
        <v>1.9575686637051035</v>
      </c>
      <c r="F29">
        <f>AVERAGE(B79:B81)</f>
        <v>11.882759650173165</v>
      </c>
      <c r="G29">
        <f t="shared" si="0"/>
        <v>4.3441771811201164</v>
      </c>
    </row>
    <row r="30" spans="1:7" x14ac:dyDescent="0.55000000000000004">
      <c r="A30" t="s">
        <v>287</v>
      </c>
      <c r="B30">
        <v>10.3855031035234</v>
      </c>
      <c r="C30" s="72">
        <f t="shared" si="2"/>
        <v>2.0986319898621986</v>
      </c>
      <c r="F30">
        <f>AVERAGE(B82:B84)</f>
        <v>11.948658626445868</v>
      </c>
      <c r="G30">
        <f t="shared" si="0"/>
        <v>5.3198995782227314</v>
      </c>
    </row>
    <row r="31" spans="1:7" x14ac:dyDescent="0.55000000000000004">
      <c r="A31" t="s">
        <v>288</v>
      </c>
      <c r="B31">
        <v>10.3388347252515</v>
      </c>
      <c r="C31" s="72">
        <f t="shared" si="2"/>
        <v>2.1707783893012476</v>
      </c>
      <c r="F31">
        <f>AVERAGE(B85:B87)</f>
        <v>12.181005694365167</v>
      </c>
      <c r="G31">
        <f t="shared" si="0"/>
        <v>4.875132208924569</v>
      </c>
    </row>
    <row r="32" spans="1:7" x14ac:dyDescent="0.55000000000000004">
      <c r="A32" t="s">
        <v>289</v>
      </c>
      <c r="B32">
        <v>10.401950036821001</v>
      </c>
      <c r="C32" s="72">
        <f t="shared" si="2"/>
        <v>2.3592474326433148</v>
      </c>
      <c r="E32">
        <f t="shared" ref="E32" si="7">E28+1</f>
        <v>1969</v>
      </c>
      <c r="F32">
        <f>AVERAGE(B88:B90)</f>
        <v>12.259586745934234</v>
      </c>
      <c r="G32">
        <f t="shared" si="0"/>
        <v>5.0447559772142085</v>
      </c>
    </row>
    <row r="33" spans="1:7" x14ac:dyDescent="0.55000000000000004">
      <c r="A33" t="s">
        <v>290</v>
      </c>
      <c r="B33">
        <v>10.381157089815501</v>
      </c>
      <c r="C33" s="72">
        <f t="shared" si="2"/>
        <v>2.4263639816997653</v>
      </c>
      <c r="F33">
        <f>AVERAGE(B91:B93)</f>
        <v>12.358997774796599</v>
      </c>
      <c r="G33">
        <f t="shared" si="0"/>
        <v>4.0078074339952963</v>
      </c>
    </row>
    <row r="34" spans="1:7" x14ac:dyDescent="0.55000000000000004">
      <c r="A34" t="s">
        <v>291</v>
      </c>
      <c r="B34">
        <v>10.3669981794097</v>
      </c>
      <c r="C34" s="72">
        <f t="shared" si="2"/>
        <v>2.4669749803214245</v>
      </c>
      <c r="F34">
        <f>AVERAGE(B94:B96)</f>
        <v>12.385821909594434</v>
      </c>
      <c r="G34">
        <f t="shared" si="0"/>
        <v>3.6586808345247732</v>
      </c>
    </row>
    <row r="35" spans="1:7" x14ac:dyDescent="0.55000000000000004">
      <c r="A35" t="s">
        <v>292</v>
      </c>
      <c r="B35">
        <v>10.38748602589</v>
      </c>
      <c r="C35" s="72">
        <f t="shared" si="2"/>
        <v>2.9585893924353002</v>
      </c>
      <c r="F35">
        <f>AVERAGE(B97:B99)</f>
        <v>12.659078874313167</v>
      </c>
      <c r="G35">
        <f t="shared" si="0"/>
        <v>3.9247430954666811</v>
      </c>
    </row>
    <row r="36" spans="1:7" x14ac:dyDescent="0.55000000000000004">
      <c r="A36" t="s">
        <v>293</v>
      </c>
      <c r="B36">
        <v>10.479571154001899</v>
      </c>
      <c r="C36" s="72">
        <f t="shared" si="2"/>
        <v>3.0802078105594433</v>
      </c>
      <c r="E36">
        <f t="shared" ref="E36" si="8">E32+1</f>
        <v>1970</v>
      </c>
      <c r="F36">
        <f>AVERAGE(B100:B102)</f>
        <v>12.812391654758001</v>
      </c>
      <c r="G36">
        <f t="shared" si="0"/>
        <v>4.5091642995804762</v>
      </c>
    </row>
    <row r="37" spans="1:7" x14ac:dyDescent="0.55000000000000004">
      <c r="A37" t="s">
        <v>294</v>
      </c>
      <c r="B37">
        <v>10.5250498027247</v>
      </c>
      <c r="C37" s="72">
        <f t="shared" si="2"/>
        <v>3.15135242525092</v>
      </c>
      <c r="F37">
        <f>AVERAGE(B103:B105)</f>
        <v>13.031121747494099</v>
      </c>
      <c r="G37">
        <f t="shared" si="0"/>
        <v>5.4383371932321722</v>
      </c>
    </row>
    <row r="38" spans="1:7" x14ac:dyDescent="0.55000000000000004">
      <c r="A38" t="s">
        <v>295</v>
      </c>
      <c r="B38">
        <v>10.560058251567</v>
      </c>
      <c r="C38" s="72">
        <f t="shared" si="2"/>
        <v>2.4779295187166923</v>
      </c>
      <c r="F38">
        <f>AVERAGE(B106:B108)</f>
        <v>13.188826596876702</v>
      </c>
      <c r="G38">
        <f t="shared" si="0"/>
        <v>6.4832571721400001</v>
      </c>
    </row>
    <row r="39" spans="1:7" x14ac:dyDescent="0.55000000000000004">
      <c r="A39" t="s">
        <v>296</v>
      </c>
      <c r="B39">
        <v>10.623017197606099</v>
      </c>
      <c r="C39" s="72">
        <f t="shared" si="2"/>
        <v>2.8817899862204115</v>
      </c>
      <c r="F39">
        <f>AVERAGE(B109:B111)</f>
        <v>13.5748365560287</v>
      </c>
      <c r="G39">
        <f t="shared" si="0"/>
        <v>7.2339993360316157</v>
      </c>
    </row>
    <row r="40" spans="1:7" x14ac:dyDescent="0.55000000000000004">
      <c r="A40" t="s">
        <v>297</v>
      </c>
      <c r="B40">
        <v>10.5746494139935</v>
      </c>
      <c r="C40" s="72">
        <f t="shared" si="2"/>
        <v>2.9990983262439386</v>
      </c>
      <c r="E40">
        <f t="shared" ref="E40" si="9">E36+1</f>
        <v>1971</v>
      </c>
      <c r="F40">
        <f>AVERAGE(B112:B114)</f>
        <v>13.830465507117166</v>
      </c>
      <c r="G40">
        <f t="shared" si="0"/>
        <v>7.9460094554719234</v>
      </c>
    </row>
    <row r="41" spans="1:7" x14ac:dyDescent="0.55000000000000004">
      <c r="A41" t="s">
        <v>298</v>
      </c>
      <c r="B41">
        <v>10.5606643403638</v>
      </c>
      <c r="C41" s="72">
        <f t="shared" si="2"/>
        <v>3.0839263668845831</v>
      </c>
      <c r="F41">
        <f>AVERAGE(B115:B117)</f>
        <v>14.1917308588176</v>
      </c>
      <c r="G41">
        <f t="shared" si="0"/>
        <v>8.9064405491160983</v>
      </c>
    </row>
    <row r="42" spans="1:7" x14ac:dyDescent="0.55000000000000004">
      <c r="A42" t="s">
        <v>299</v>
      </c>
      <c r="B42">
        <v>10.701341533688</v>
      </c>
      <c r="C42" s="72">
        <f t="shared" si="2"/>
        <v>3.0411471357362529</v>
      </c>
      <c r="F42">
        <f>AVERAGE(B118:B120)</f>
        <v>14.370123389234466</v>
      </c>
      <c r="G42">
        <f t="shared" si="0"/>
        <v>8.9567997856421329</v>
      </c>
    </row>
    <row r="43" spans="1:7" x14ac:dyDescent="0.55000000000000004">
      <c r="A43" t="s">
        <v>300</v>
      </c>
      <c r="B43">
        <v>10.6231957332924</v>
      </c>
      <c r="C43" s="72">
        <f t="shared" si="2"/>
        <v>2.7504164211695752</v>
      </c>
      <c r="F43">
        <f>AVERAGE(B121:B123)</f>
        <v>14.632523569353667</v>
      </c>
      <c r="G43">
        <f t="shared" si="0"/>
        <v>7.7915266895441277</v>
      </c>
    </row>
    <row r="44" spans="1:7" x14ac:dyDescent="0.55000000000000004">
      <c r="A44" t="s">
        <v>301</v>
      </c>
      <c r="B44">
        <v>10.766368501459599</v>
      </c>
      <c r="C44" s="72">
        <f t="shared" si="2"/>
        <v>3.5033668047685609</v>
      </c>
      <c r="E44">
        <f t="shared" ref="E44" si="10">E40+1</f>
        <v>1972</v>
      </c>
      <c r="F44">
        <f>AVERAGE(B124:B126)</f>
        <v>14.7769804867999</v>
      </c>
      <c r="G44">
        <f t="shared" si="0"/>
        <v>6.8436957468688036</v>
      </c>
    </row>
    <row r="45" spans="1:7" x14ac:dyDescent="0.55000000000000004">
      <c r="A45" t="s">
        <v>302</v>
      </c>
      <c r="B45">
        <v>10.756632583795099</v>
      </c>
      <c r="C45" s="72">
        <f t="shared" si="2"/>
        <v>3.6168944437606143</v>
      </c>
      <c r="F45">
        <f>AVERAGE(B127:B129)</f>
        <v>15.0291602330292</v>
      </c>
      <c r="G45">
        <f t="shared" si="0"/>
        <v>5.9008262102947668</v>
      </c>
    </row>
    <row r="46" spans="1:7" x14ac:dyDescent="0.55000000000000004">
      <c r="A46" t="s">
        <v>303</v>
      </c>
      <c r="B46">
        <v>10.734658770513599</v>
      </c>
      <c r="C46" s="72">
        <f t="shared" si="2"/>
        <v>3.5464517765048384</v>
      </c>
      <c r="F46">
        <f>AVERAGE(B130:B132)</f>
        <v>15.168640638119365</v>
      </c>
      <c r="G46">
        <f t="shared" si="0"/>
        <v>5.5567876994230829</v>
      </c>
    </row>
    <row r="47" spans="1:7" x14ac:dyDescent="0.55000000000000004">
      <c r="A47" t="s">
        <v>304</v>
      </c>
      <c r="B47">
        <v>10.7373637882341</v>
      </c>
      <c r="C47" s="72">
        <f t="shared" si="2"/>
        <v>3.3682621711553367</v>
      </c>
      <c r="F47">
        <f>AVERAGE(B133:B135)</f>
        <v>15.557313722647132</v>
      </c>
      <c r="G47">
        <f t="shared" si="0"/>
        <v>6.3201002131330455</v>
      </c>
    </row>
    <row r="48" spans="1:7" x14ac:dyDescent="0.55000000000000004">
      <c r="A48" t="s">
        <v>305</v>
      </c>
      <c r="B48">
        <v>10.8598062930603</v>
      </c>
      <c r="C48" s="72">
        <f t="shared" si="2"/>
        <v>3.6283463652346057</v>
      </c>
      <c r="E48">
        <f t="shared" ref="E48" si="11">E44+1</f>
        <v>1973</v>
      </c>
      <c r="F48">
        <f>AVERAGE(B136:B138)</f>
        <v>15.638451643918666</v>
      </c>
      <c r="G48">
        <f t="shared" si="0"/>
        <v>5.8298186012244315</v>
      </c>
    </row>
    <row r="49" spans="1:7" x14ac:dyDescent="0.55000000000000004">
      <c r="A49" t="s">
        <v>306</v>
      </c>
      <c r="B49">
        <v>10.890326007363401</v>
      </c>
      <c r="C49" s="72">
        <f t="shared" si="2"/>
        <v>3.4705413417059532</v>
      </c>
      <c r="F49">
        <f>AVERAGE(B139:B141)</f>
        <v>16.078487446936801</v>
      </c>
      <c r="G49">
        <f t="shared" si="0"/>
        <v>6.981941756143641</v>
      </c>
    </row>
    <row r="50" spans="1:7" x14ac:dyDescent="0.55000000000000004">
      <c r="A50" t="s">
        <v>307</v>
      </c>
      <c r="B50">
        <v>11.0080042192482</v>
      </c>
      <c r="C50" s="72">
        <f t="shared" si="2"/>
        <v>4.2418891734307493</v>
      </c>
      <c r="F50">
        <f>AVERAGE(B142:B144)</f>
        <v>16.280007431559198</v>
      </c>
      <c r="G50">
        <f t="shared" si="0"/>
        <v>7.3267395540172942</v>
      </c>
    </row>
    <row r="51" spans="1:7" x14ac:dyDescent="0.55000000000000004">
      <c r="A51" t="s">
        <v>308</v>
      </c>
      <c r="B51">
        <v>11.0282074852528</v>
      </c>
      <c r="C51" s="72">
        <f t="shared" si="2"/>
        <v>3.8142674544291424</v>
      </c>
      <c r="F51">
        <f>AVERAGE(B145:B147)</f>
        <v>16.768232560450734</v>
      </c>
      <c r="G51">
        <f t="shared" si="0"/>
        <v>7.7835985015898927</v>
      </c>
    </row>
    <row r="52" spans="1:7" x14ac:dyDescent="0.55000000000000004">
      <c r="A52" t="s">
        <v>309</v>
      </c>
      <c r="B52">
        <v>11.063205709345199</v>
      </c>
      <c r="C52" s="72">
        <f t="shared" si="2"/>
        <v>4.6200708527054388</v>
      </c>
      <c r="E52">
        <f t="shared" ref="E52" si="12">E48+1</f>
        <v>1974</v>
      </c>
      <c r="F52">
        <f>AVERAGE(B148:B150)</f>
        <v>17.002246369906068</v>
      </c>
      <c r="G52">
        <f t="shared" si="0"/>
        <v>8.720778482681439</v>
      </c>
    </row>
    <row r="53" spans="1:7" x14ac:dyDescent="0.55000000000000004">
      <c r="A53" t="s">
        <v>310</v>
      </c>
      <c r="B53">
        <v>11.0358872440463</v>
      </c>
      <c r="C53" s="72">
        <f t="shared" si="2"/>
        <v>4.4999337955109127</v>
      </c>
      <c r="F53">
        <f>AVERAGE(B151:B153)</f>
        <v>17.740574276793467</v>
      </c>
      <c r="G53">
        <f t="shared" si="0"/>
        <v>10.337333255643514</v>
      </c>
    </row>
    <row r="54" spans="1:7" x14ac:dyDescent="0.55000000000000004">
      <c r="A54" t="s">
        <v>311</v>
      </c>
      <c r="B54">
        <v>11.164146482698801</v>
      </c>
      <c r="C54" s="72">
        <f t="shared" si="2"/>
        <v>4.3247376747474391</v>
      </c>
      <c r="F54">
        <f>AVERAGE(B154:B156)</f>
        <v>18.1628454112507</v>
      </c>
      <c r="G54">
        <f t="shared" si="0"/>
        <v>11.565338576207125</v>
      </c>
    </row>
    <row r="55" spans="1:7" x14ac:dyDescent="0.55000000000000004">
      <c r="A55" t="s">
        <v>312</v>
      </c>
      <c r="B55">
        <v>11.1446397497806</v>
      </c>
      <c r="C55" s="72">
        <f t="shared" si="2"/>
        <v>4.9085419263624033</v>
      </c>
      <c r="F55">
        <f>AVERAGE(B157:B159)</f>
        <v>18.881232039485134</v>
      </c>
      <c r="G55">
        <f t="shared" si="0"/>
        <v>12.601205710958979</v>
      </c>
    </row>
    <row r="56" spans="1:7" x14ac:dyDescent="0.55000000000000004">
      <c r="A56" t="s">
        <v>313</v>
      </c>
      <c r="B56">
        <v>11.258757304018699</v>
      </c>
      <c r="C56" s="72">
        <f t="shared" si="2"/>
        <v>4.5733972647541066</v>
      </c>
      <c r="E56">
        <f t="shared" ref="E56" si="13">E52+1</f>
        <v>1975</v>
      </c>
      <c r="F56">
        <f>AVERAGE(B160:B162)</f>
        <v>19.383208178367266</v>
      </c>
      <c r="G56">
        <f t="shared" si="0"/>
        <v>14.00380724205651</v>
      </c>
    </row>
    <row r="57" spans="1:7" x14ac:dyDescent="0.55000000000000004">
      <c r="A57" t="s">
        <v>314</v>
      </c>
      <c r="B57">
        <v>11.2162961630761</v>
      </c>
      <c r="C57" s="72">
        <f t="shared" si="2"/>
        <v>4.2733037100614979</v>
      </c>
      <c r="F57">
        <f>AVERAGE(B163:B165)</f>
        <v>20.909175499447432</v>
      </c>
      <c r="G57">
        <f t="shared" si="0"/>
        <v>17.860759033031016</v>
      </c>
    </row>
    <row r="58" spans="1:7" x14ac:dyDescent="0.55000000000000004">
      <c r="A58" t="s">
        <v>315</v>
      </c>
      <c r="B58">
        <v>11.2140038901116</v>
      </c>
      <c r="C58" s="72">
        <f t="shared" si="2"/>
        <v>4.4653968965896382</v>
      </c>
      <c r="F58">
        <f>AVERAGE(B166:B168)</f>
        <v>21.63798881371493</v>
      </c>
      <c r="G58">
        <f t="shared" si="0"/>
        <v>19.133254309986057</v>
      </c>
    </row>
    <row r="59" spans="1:7" x14ac:dyDescent="0.55000000000000004">
      <c r="A59" t="s">
        <v>316</v>
      </c>
      <c r="B59">
        <v>11.2211650079715</v>
      </c>
      <c r="C59" s="72">
        <f t="shared" si="2"/>
        <v>4.5057728254261349</v>
      </c>
      <c r="F59">
        <f>AVERAGE(B169:B171)</f>
        <v>22.391974194138168</v>
      </c>
      <c r="G59">
        <f t="shared" si="0"/>
        <v>18.593819234418817</v>
      </c>
    </row>
    <row r="60" spans="1:7" x14ac:dyDescent="0.55000000000000004">
      <c r="A60" t="s">
        <v>317</v>
      </c>
      <c r="B60">
        <v>11.313539437668901</v>
      </c>
      <c r="C60" s="72">
        <f t="shared" si="2"/>
        <v>4.1780961129900476</v>
      </c>
      <c r="E60">
        <f t="shared" ref="E60" si="14">E56+1</f>
        <v>1976</v>
      </c>
      <c r="F60">
        <f>AVERAGE(B172:B174)</f>
        <v>22.773004968412266</v>
      </c>
      <c r="G60">
        <f t="shared" si="0"/>
        <v>17.488316479148182</v>
      </c>
    </row>
    <row r="61" spans="1:7" x14ac:dyDescent="0.55000000000000004">
      <c r="A61" t="s">
        <v>318</v>
      </c>
      <c r="B61">
        <v>11.381045936425</v>
      </c>
      <c r="C61" s="72">
        <f t="shared" si="2"/>
        <v>4.5060168881060463</v>
      </c>
      <c r="F61">
        <f>AVERAGE(B175:B177)</f>
        <v>23.550613341752769</v>
      </c>
      <c r="G61">
        <f t="shared" si="0"/>
        <v>12.632912485598212</v>
      </c>
    </row>
    <row r="62" spans="1:7" x14ac:dyDescent="0.55000000000000004">
      <c r="A62" t="s">
        <v>319</v>
      </c>
      <c r="B62">
        <v>11.4516729464923</v>
      </c>
      <c r="C62" s="72">
        <f t="shared" si="2"/>
        <v>4.0304193058748723</v>
      </c>
      <c r="F62">
        <f>AVERAGE(B178:B180)</f>
        <v>23.974700619865867</v>
      </c>
      <c r="G62">
        <f t="shared" si="0"/>
        <v>10.799117359141277</v>
      </c>
    </row>
    <row r="63" spans="1:7" x14ac:dyDescent="0.55000000000000004">
      <c r="A63" t="s">
        <v>320</v>
      </c>
      <c r="B63">
        <v>11.4925443669287</v>
      </c>
      <c r="C63" s="72">
        <f t="shared" si="2"/>
        <v>4.2104474575476019</v>
      </c>
      <c r="F63">
        <f>AVERAGE(B181:B183)</f>
        <v>24.699709810985269</v>
      </c>
      <c r="G63">
        <f t="shared" si="0"/>
        <v>10.306083763937281</v>
      </c>
    </row>
    <row r="64" spans="1:7" x14ac:dyDescent="0.55000000000000004">
      <c r="A64" t="s">
        <v>321</v>
      </c>
      <c r="B64">
        <v>11.347560295616301</v>
      </c>
      <c r="C64" s="72">
        <f t="shared" si="2"/>
        <v>2.5702729727867677</v>
      </c>
      <c r="E64">
        <f t="shared" ref="E64" si="15">E60+1</f>
        <v>1977</v>
      </c>
      <c r="F64">
        <f>AVERAGE(B184:B186)</f>
        <v>25.465154673831801</v>
      </c>
      <c r="G64">
        <f t="shared" si="0"/>
        <v>11.821670917622569</v>
      </c>
    </row>
    <row r="65" spans="1:7" x14ac:dyDescent="0.55000000000000004">
      <c r="A65" t="s">
        <v>322</v>
      </c>
      <c r="B65">
        <v>11.309023192473999</v>
      </c>
      <c r="C65" s="72">
        <f t="shared" si="2"/>
        <v>2.4749795135416122</v>
      </c>
      <c r="F65">
        <f>AVERAGE(B187:B189)</f>
        <v>26.473972283762734</v>
      </c>
      <c r="G65">
        <f t="shared" si="0"/>
        <v>12.413090477041436</v>
      </c>
    </row>
    <row r="66" spans="1:7" x14ac:dyDescent="0.55000000000000004">
      <c r="A66" t="s">
        <v>323</v>
      </c>
      <c r="B66">
        <v>11.410194018151101</v>
      </c>
      <c r="C66" s="72">
        <f t="shared" si="2"/>
        <v>2.203908161126364</v>
      </c>
      <c r="F66">
        <f>AVERAGE(B190:B192)</f>
        <v>27.008241513945567</v>
      </c>
      <c r="G66">
        <f t="shared" si="0"/>
        <v>12.653091866206893</v>
      </c>
    </row>
    <row r="67" spans="1:7" x14ac:dyDescent="0.55000000000000004">
      <c r="A67" t="s">
        <v>324</v>
      </c>
      <c r="B67">
        <v>11.370857356675501</v>
      </c>
      <c r="C67" s="72">
        <f t="shared" si="2"/>
        <v>2.029833282851115</v>
      </c>
      <c r="F67">
        <f>AVERAGE(B193:B195)</f>
        <v>27.678660817402868</v>
      </c>
      <c r="G67">
        <f t="shared" si="0"/>
        <v>12.060672085680551</v>
      </c>
    </row>
    <row r="68" spans="1:7" x14ac:dyDescent="0.55000000000000004">
      <c r="A68" t="s">
        <v>325</v>
      </c>
      <c r="B68">
        <v>11.422902685347999</v>
      </c>
      <c r="C68" s="72">
        <f t="shared" si="2"/>
        <v>1.4579351601327204</v>
      </c>
      <c r="E68">
        <f t="shared" ref="E68" si="16">E64+1</f>
        <v>1978</v>
      </c>
      <c r="F68">
        <f>AVERAGE(B196:B198)</f>
        <v>28.073655448465868</v>
      </c>
      <c r="G68">
        <f t="shared" si="0"/>
        <v>10.243412255078823</v>
      </c>
    </row>
    <row r="69" spans="1:7" x14ac:dyDescent="0.55000000000000004">
      <c r="A69" t="s">
        <v>326</v>
      </c>
      <c r="B69">
        <v>11.370368626739101</v>
      </c>
      <c r="C69" s="72">
        <f t="shared" si="2"/>
        <v>1.3736483186865627</v>
      </c>
      <c r="F69">
        <f>AVERAGE(B199:B201)</f>
        <v>28.902673159494167</v>
      </c>
      <c r="G69">
        <f t="shared" si="0"/>
        <v>9.1739193865554682</v>
      </c>
    </row>
    <row r="70" spans="1:7" x14ac:dyDescent="0.55000000000000004">
      <c r="A70" t="s">
        <v>327</v>
      </c>
      <c r="B70">
        <v>11.323998938468</v>
      </c>
      <c r="C70" s="72">
        <f t="shared" si="2"/>
        <v>0.98087221508272648</v>
      </c>
      <c r="F70">
        <f>AVERAGE(B202:B204)</f>
        <v>29.305353563366868</v>
      </c>
      <c r="G70">
        <f t="shared" si="0"/>
        <v>8.5052262593075483</v>
      </c>
    </row>
    <row r="71" spans="1:7" x14ac:dyDescent="0.55000000000000004">
      <c r="A71" t="s">
        <v>328</v>
      </c>
      <c r="B71">
        <v>11.313392103440499</v>
      </c>
      <c r="C71" s="72">
        <f t="shared" si="2"/>
        <v>0.82190303238104434</v>
      </c>
      <c r="F71">
        <f>AVERAGE(B205:B207)</f>
        <v>29.811571370463867</v>
      </c>
      <c r="G71">
        <f t="shared" si="0"/>
        <v>7.7059745308195602</v>
      </c>
    </row>
    <row r="72" spans="1:7" x14ac:dyDescent="0.55000000000000004">
      <c r="A72" t="s">
        <v>329</v>
      </c>
      <c r="B72">
        <v>11.3979394349443</v>
      </c>
      <c r="C72" s="72">
        <f t="shared" si="2"/>
        <v>0.74600877771625562</v>
      </c>
      <c r="E72">
        <f t="shared" ref="E72" si="17">E68+1</f>
        <v>1979</v>
      </c>
      <c r="F72">
        <f>AVERAGE(B208:B210)</f>
        <v>30.266194605667597</v>
      </c>
      <c r="G72">
        <f t="shared" si="0"/>
        <v>7.8099525059232917</v>
      </c>
    </row>
    <row r="73" spans="1:7" x14ac:dyDescent="0.55000000000000004">
      <c r="A73" t="s">
        <v>330</v>
      </c>
      <c r="B73">
        <v>11.5461042996854</v>
      </c>
      <c r="C73" s="72">
        <f t="shared" si="2"/>
        <v>1.4502916883248105</v>
      </c>
      <c r="F73">
        <f>AVERAGE(B211:B213)</f>
        <v>31.098140812258364</v>
      </c>
      <c r="G73">
        <f t="shared" ref="G73:G136" si="18">100*F73/F69-100</f>
        <v>7.5960712721930861</v>
      </c>
    </row>
    <row r="74" spans="1:7" x14ac:dyDescent="0.55000000000000004">
      <c r="A74" t="s">
        <v>331</v>
      </c>
      <c r="B74">
        <v>11.6100258354457</v>
      </c>
      <c r="C74" s="72">
        <f t="shared" si="2"/>
        <v>1.3827926250889391</v>
      </c>
      <c r="F74">
        <f>AVERAGE(B214:B216)</f>
        <v>32.147311435435164</v>
      </c>
      <c r="G74">
        <f t="shared" si="18"/>
        <v>9.6977429940339732</v>
      </c>
    </row>
    <row r="75" spans="1:7" x14ac:dyDescent="0.55000000000000004">
      <c r="A75" t="s">
        <v>332</v>
      </c>
      <c r="B75">
        <v>11.6881807261865</v>
      </c>
      <c r="C75" s="72">
        <f t="shared" si="2"/>
        <v>1.7022893539638488</v>
      </c>
      <c r="F75">
        <f>AVERAGE(B217:B219)</f>
        <v>33.103939748094867</v>
      </c>
      <c r="G75">
        <f t="shared" si="18"/>
        <v>11.043927663916932</v>
      </c>
    </row>
    <row r="76" spans="1:7" x14ac:dyDescent="0.55000000000000004">
      <c r="A76" t="s">
        <v>333</v>
      </c>
      <c r="B76">
        <v>11.6510473221315</v>
      </c>
      <c r="C76" s="72">
        <f t="shared" si="2"/>
        <v>2.6744693890936304</v>
      </c>
      <c r="E76">
        <f t="shared" ref="E76" si="19">E72+1</f>
        <v>1980</v>
      </c>
      <c r="F76">
        <f>AVERAGE(B220:B222)</f>
        <v>33.989319805817836</v>
      </c>
      <c r="G76">
        <f t="shared" si="18"/>
        <v>12.301266309353124</v>
      </c>
    </row>
    <row r="77" spans="1:7" x14ac:dyDescent="0.55000000000000004">
      <c r="A77" t="s">
        <v>334</v>
      </c>
      <c r="B77">
        <v>11.633841983612999</v>
      </c>
      <c r="C77" s="72">
        <f t="shared" si="2"/>
        <v>2.8722090812861865</v>
      </c>
      <c r="F77">
        <f>AVERAGE(B223:B225)</f>
        <v>35.712035670097066</v>
      </c>
      <c r="G77">
        <f t="shared" si="18"/>
        <v>14.836561727895912</v>
      </c>
    </row>
    <row r="78" spans="1:7" x14ac:dyDescent="0.55000000000000004">
      <c r="A78" t="s">
        <v>335</v>
      </c>
      <c r="B78">
        <v>11.727577423942201</v>
      </c>
      <c r="C78" s="72">
        <f t="shared" si="2"/>
        <v>2.7815776426431711</v>
      </c>
      <c r="F78">
        <f>AVERAGE(B226:B228)</f>
        <v>36.281061877474663</v>
      </c>
      <c r="G78">
        <f t="shared" si="18"/>
        <v>12.858774987580986</v>
      </c>
    </row>
    <row r="79" spans="1:7" x14ac:dyDescent="0.55000000000000004">
      <c r="A79" t="s">
        <v>336</v>
      </c>
      <c r="B79">
        <v>11.8197928929161</v>
      </c>
      <c r="C79" s="72">
        <f t="shared" si="2"/>
        <v>3.9481238939035848</v>
      </c>
      <c r="F79">
        <f>AVERAGE(B229:B231)</f>
        <v>37.126480875683434</v>
      </c>
      <c r="G79">
        <f t="shared" si="18"/>
        <v>12.151245918758249</v>
      </c>
    </row>
    <row r="80" spans="1:7" x14ac:dyDescent="0.55000000000000004">
      <c r="A80" t="s">
        <v>337</v>
      </c>
      <c r="B80">
        <v>11.9232136590939</v>
      </c>
      <c r="C80" s="72">
        <f t="shared" ref="C80:C143" si="20">100*B80/B68-100</f>
        <v>4.3798935132980006</v>
      </c>
      <c r="E80">
        <f t="shared" ref="E80" si="21">E76+1</f>
        <v>1981</v>
      </c>
      <c r="F80">
        <f>AVERAGE(B232:B234)</f>
        <v>37.643016390017529</v>
      </c>
      <c r="G80">
        <f t="shared" si="18"/>
        <v>10.749543106697601</v>
      </c>
    </row>
    <row r="81" spans="1:7" x14ac:dyDescent="0.55000000000000004">
      <c r="A81" t="s">
        <v>338</v>
      </c>
      <c r="B81">
        <v>11.905272398509499</v>
      </c>
      <c r="C81" s="72">
        <f t="shared" si="20"/>
        <v>4.7043661408874016</v>
      </c>
      <c r="F81">
        <f>AVERAGE(B235:B237)</f>
        <v>39.222660929394266</v>
      </c>
      <c r="G81">
        <f t="shared" si="18"/>
        <v>9.8303700515083392</v>
      </c>
    </row>
    <row r="82" spans="1:7" x14ac:dyDescent="0.55000000000000004">
      <c r="A82" t="s">
        <v>339</v>
      </c>
      <c r="B82">
        <v>11.906718017179699</v>
      </c>
      <c r="C82" s="72">
        <f t="shared" si="20"/>
        <v>5.145877193013348</v>
      </c>
      <c r="F82">
        <f>AVERAGE(B238:B240)</f>
        <v>39.439051508271064</v>
      </c>
      <c r="G82">
        <f t="shared" si="18"/>
        <v>8.7042370519950509</v>
      </c>
    </row>
    <row r="83" spans="1:7" x14ac:dyDescent="0.55000000000000004">
      <c r="A83" t="s">
        <v>340</v>
      </c>
      <c r="B83">
        <v>11.917850281979399</v>
      </c>
      <c r="C83" s="72">
        <f t="shared" si="20"/>
        <v>5.3428553789369602</v>
      </c>
      <c r="F83">
        <f>AVERAGE(B241:B243)</f>
        <v>40.072200900963161</v>
      </c>
      <c r="G83">
        <f t="shared" si="18"/>
        <v>7.9342829048176071</v>
      </c>
    </row>
    <row r="84" spans="1:7" x14ac:dyDescent="0.55000000000000004">
      <c r="A84" t="s">
        <v>341</v>
      </c>
      <c r="B84">
        <v>12.021407580178501</v>
      </c>
      <c r="C84" s="72">
        <f t="shared" si="20"/>
        <v>5.4700075289288179</v>
      </c>
      <c r="E84">
        <f t="shared" ref="E84" si="22">E80+1</f>
        <v>1982</v>
      </c>
      <c r="F84">
        <f>AVERAGE(B244:B246)</f>
        <v>40.450439298392034</v>
      </c>
      <c r="G84">
        <f t="shared" si="18"/>
        <v>7.4580179210053927</v>
      </c>
    </row>
    <row r="85" spans="1:7" x14ac:dyDescent="0.55000000000000004">
      <c r="A85" t="s">
        <v>342</v>
      </c>
      <c r="B85">
        <v>12.164860751526801</v>
      </c>
      <c r="C85" s="72">
        <f t="shared" si="20"/>
        <v>5.3590062568399048</v>
      </c>
      <c r="F85">
        <f>AVERAGE(B247:B249)</f>
        <v>41.828765864566037</v>
      </c>
      <c r="G85">
        <f t="shared" si="18"/>
        <v>6.644385856082252</v>
      </c>
    </row>
    <row r="86" spans="1:7" x14ac:dyDescent="0.55000000000000004">
      <c r="A86" t="s">
        <v>343</v>
      </c>
      <c r="B86">
        <v>12.172487563418899</v>
      </c>
      <c r="C86" s="72">
        <f t="shared" si="20"/>
        <v>4.8446208126082695</v>
      </c>
      <c r="F86">
        <f>AVERAGE(B250:B252)</f>
        <v>42.055721115711968</v>
      </c>
      <c r="G86">
        <f t="shared" si="18"/>
        <v>6.634717386375641</v>
      </c>
    </row>
    <row r="87" spans="1:7" x14ac:dyDescent="0.55000000000000004">
      <c r="A87" t="s">
        <v>344</v>
      </c>
      <c r="B87">
        <v>12.205668768149801</v>
      </c>
      <c r="C87" s="72">
        <f t="shared" si="20"/>
        <v>4.4274472998514369</v>
      </c>
      <c r="F87">
        <f>AVERAGE(B253:B255)</f>
        <v>42.508004059001365</v>
      </c>
      <c r="G87">
        <f t="shared" si="18"/>
        <v>6.0785360007008364</v>
      </c>
    </row>
    <row r="88" spans="1:7" x14ac:dyDescent="0.55000000000000004">
      <c r="A88" t="s">
        <v>345</v>
      </c>
      <c r="B88">
        <v>12.224488010598799</v>
      </c>
      <c r="C88" s="72">
        <f t="shared" si="20"/>
        <v>4.9217952052948277</v>
      </c>
      <c r="E88">
        <f t="shared" ref="E88" si="23">E84+1</f>
        <v>1983</v>
      </c>
      <c r="F88">
        <f>AVERAGE(B256:B258)</f>
        <v>42.801279322367371</v>
      </c>
      <c r="G88">
        <f t="shared" si="18"/>
        <v>5.8116551136412227</v>
      </c>
    </row>
    <row r="89" spans="1:7" x14ac:dyDescent="0.55000000000000004">
      <c r="A89" t="s">
        <v>346</v>
      </c>
      <c r="B89">
        <v>12.2163953386732</v>
      </c>
      <c r="C89" s="72">
        <f t="shared" si="20"/>
        <v>5.0074030219833219</v>
      </c>
      <c r="F89">
        <f>AVERAGE(B259:B261)</f>
        <v>43.671744692006463</v>
      </c>
      <c r="G89">
        <f t="shared" si="18"/>
        <v>4.4060081366197892</v>
      </c>
    </row>
    <row r="90" spans="1:7" x14ac:dyDescent="0.55000000000000004">
      <c r="A90" t="s">
        <v>347</v>
      </c>
      <c r="B90">
        <v>12.337876888530699</v>
      </c>
      <c r="C90" s="72">
        <f t="shared" si="20"/>
        <v>5.2039687526816465</v>
      </c>
      <c r="F90">
        <f>AVERAGE(B262:B264)</f>
        <v>43.874530748168034</v>
      </c>
      <c r="G90">
        <f t="shared" si="18"/>
        <v>4.3247614930957923</v>
      </c>
    </row>
    <row r="91" spans="1:7" x14ac:dyDescent="0.55000000000000004">
      <c r="A91" t="s">
        <v>348</v>
      </c>
      <c r="B91">
        <v>12.3346402348691</v>
      </c>
      <c r="C91" s="72">
        <f t="shared" si="20"/>
        <v>4.355806794732942</v>
      </c>
      <c r="F91">
        <f>AVERAGE(B265:B267)</f>
        <v>44.308845954746801</v>
      </c>
      <c r="G91">
        <f t="shared" si="18"/>
        <v>4.2364771896743463</v>
      </c>
    </row>
    <row r="92" spans="1:7" x14ac:dyDescent="0.55000000000000004">
      <c r="A92" t="s">
        <v>349</v>
      </c>
      <c r="B92">
        <v>12.3874353935309</v>
      </c>
      <c r="C92" s="72">
        <f t="shared" si="20"/>
        <v>3.8934279608663758</v>
      </c>
      <c r="E92">
        <f t="shared" ref="E92" si="24">E88+1</f>
        <v>1984</v>
      </c>
      <c r="F92">
        <f>AVERAGE(B268:B270)</f>
        <v>44.303830235698662</v>
      </c>
      <c r="G92">
        <f t="shared" si="18"/>
        <v>3.510528042899125</v>
      </c>
    </row>
    <row r="93" spans="1:7" x14ac:dyDescent="0.55000000000000004">
      <c r="A93" t="s">
        <v>350</v>
      </c>
      <c r="B93">
        <v>12.354917695989799</v>
      </c>
      <c r="C93" s="72">
        <f t="shared" si="20"/>
        <v>3.7768585415701637</v>
      </c>
      <c r="F93">
        <f>AVERAGE(B271:B273)</f>
        <v>45.247048374338398</v>
      </c>
      <c r="G93">
        <f t="shared" si="18"/>
        <v>3.6071462073285971</v>
      </c>
    </row>
    <row r="94" spans="1:7" x14ac:dyDescent="0.55000000000000004">
      <c r="A94" t="s">
        <v>351</v>
      </c>
      <c r="B94">
        <v>12.3529406364807</v>
      </c>
      <c r="C94" s="72">
        <f t="shared" si="20"/>
        <v>3.7476542121612795</v>
      </c>
      <c r="F94">
        <f>AVERAGE(B274:B276)</f>
        <v>45.459722829087362</v>
      </c>
      <c r="G94">
        <f t="shared" si="18"/>
        <v>3.6130120456855508</v>
      </c>
    </row>
    <row r="95" spans="1:7" x14ac:dyDescent="0.55000000000000004">
      <c r="A95" t="s">
        <v>352</v>
      </c>
      <c r="B95">
        <v>12.36710883688</v>
      </c>
      <c r="C95" s="72">
        <f t="shared" si="20"/>
        <v>3.7696274434652821</v>
      </c>
      <c r="F95">
        <f>AVERAGE(B277:B279)</f>
        <v>45.943209605662162</v>
      </c>
      <c r="G95">
        <f t="shared" si="18"/>
        <v>3.6885719221497055</v>
      </c>
    </row>
    <row r="96" spans="1:7" x14ac:dyDescent="0.55000000000000004">
      <c r="A96" t="s">
        <v>353</v>
      </c>
      <c r="B96">
        <v>12.437416255422599</v>
      </c>
      <c r="C96" s="72">
        <f t="shared" si="20"/>
        <v>3.4605654327038593</v>
      </c>
      <c r="E96">
        <f t="shared" ref="E96" si="25">E92+1</f>
        <v>1985</v>
      </c>
      <c r="F96">
        <f>AVERAGE(B280:B282)</f>
        <v>46.457109912625604</v>
      </c>
      <c r="G96">
        <f t="shared" si="18"/>
        <v>4.8602562475329592</v>
      </c>
    </row>
    <row r="97" spans="1:7" x14ac:dyDescent="0.55000000000000004">
      <c r="A97" t="s">
        <v>354</v>
      </c>
      <c r="B97">
        <v>12.621116384660199</v>
      </c>
      <c r="C97" s="72">
        <f t="shared" si="20"/>
        <v>3.7506030069118026</v>
      </c>
      <c r="F97">
        <f>AVERAGE(B283:B285)</f>
        <v>47.723759511580703</v>
      </c>
      <c r="G97">
        <f t="shared" si="18"/>
        <v>5.4737518274163364</v>
      </c>
    </row>
    <row r="98" spans="1:7" x14ac:dyDescent="0.55000000000000004">
      <c r="A98" t="s">
        <v>355</v>
      </c>
      <c r="B98">
        <v>12.636193286625399</v>
      </c>
      <c r="C98" s="72">
        <f t="shared" si="20"/>
        <v>3.8094573585767364</v>
      </c>
      <c r="F98">
        <f>AVERAGE(B286:B288)</f>
        <v>48.062810902157167</v>
      </c>
      <c r="G98">
        <f t="shared" si="18"/>
        <v>5.7261415404060187</v>
      </c>
    </row>
    <row r="99" spans="1:7" x14ac:dyDescent="0.55000000000000004">
      <c r="A99" t="s">
        <v>356</v>
      </c>
      <c r="B99">
        <v>12.7199269516539</v>
      </c>
      <c r="C99" s="72">
        <f t="shared" si="20"/>
        <v>4.2132733017139969</v>
      </c>
      <c r="F99">
        <f>AVERAGE(B289:B291)</f>
        <v>48.606086307676371</v>
      </c>
      <c r="G99">
        <f t="shared" si="18"/>
        <v>5.796018007601333</v>
      </c>
    </row>
    <row r="100" spans="1:7" x14ac:dyDescent="0.55000000000000004">
      <c r="A100" t="s">
        <v>357</v>
      </c>
      <c r="B100">
        <v>12.7624030122305</v>
      </c>
      <c r="C100" s="72">
        <f t="shared" si="20"/>
        <v>4.4003069998949655</v>
      </c>
      <c r="E100">
        <f t="shared" ref="E100" si="26">E96+1</f>
        <v>1986</v>
      </c>
      <c r="F100">
        <f>AVERAGE(B292:B294)</f>
        <v>48.951142806294236</v>
      </c>
      <c r="G100">
        <f t="shared" si="18"/>
        <v>5.368463295197003</v>
      </c>
    </row>
    <row r="101" spans="1:7" x14ac:dyDescent="0.55000000000000004">
      <c r="A101" t="s">
        <v>358</v>
      </c>
      <c r="B101">
        <v>12.7697937648588</v>
      </c>
      <c r="C101" s="72">
        <f t="shared" si="20"/>
        <v>4.5299649433717804</v>
      </c>
      <c r="F101">
        <f>AVERAGE(B295:B297)</f>
        <v>50.122061353629931</v>
      </c>
      <c r="G101">
        <f t="shared" si="18"/>
        <v>5.0253833029798471</v>
      </c>
    </row>
    <row r="102" spans="1:7" x14ac:dyDescent="0.55000000000000004">
      <c r="A102" t="s">
        <v>359</v>
      </c>
      <c r="B102">
        <v>12.9049781871847</v>
      </c>
      <c r="C102" s="72">
        <f t="shared" si="20"/>
        <v>4.5964253313402565</v>
      </c>
      <c r="F102">
        <f>AVERAGE(B298:B300)</f>
        <v>50.427990735480563</v>
      </c>
      <c r="G102">
        <f t="shared" si="18"/>
        <v>4.9210185358036114</v>
      </c>
    </row>
    <row r="103" spans="1:7" x14ac:dyDescent="0.55000000000000004">
      <c r="A103" t="s">
        <v>360</v>
      </c>
      <c r="B103">
        <v>12.995686985603699</v>
      </c>
      <c r="C103" s="72">
        <f t="shared" si="20"/>
        <v>5.35927062441489</v>
      </c>
      <c r="F103">
        <f>AVERAGE(B301:B303)</f>
        <v>50.842293179780569</v>
      </c>
      <c r="G103">
        <f t="shared" si="18"/>
        <v>4.6006725535337694</v>
      </c>
    </row>
    <row r="104" spans="1:7" x14ac:dyDescent="0.55000000000000004">
      <c r="A104" t="s">
        <v>361</v>
      </c>
      <c r="B104">
        <v>13.061639893642999</v>
      </c>
      <c r="C104" s="72">
        <f t="shared" si="20"/>
        <v>5.442647962985049</v>
      </c>
      <c r="E104">
        <f t="shared" ref="E104" si="27">E100+1</f>
        <v>1987</v>
      </c>
      <c r="F104">
        <f>AVERAGE(B304:B306)</f>
        <v>51.092480490735305</v>
      </c>
      <c r="G104">
        <f t="shared" si="18"/>
        <v>4.3744385966934658</v>
      </c>
    </row>
    <row r="105" spans="1:7" x14ac:dyDescent="0.55000000000000004">
      <c r="A105" t="s">
        <v>362</v>
      </c>
      <c r="B105">
        <v>13.036038363235599</v>
      </c>
      <c r="C105" s="72">
        <f t="shared" si="20"/>
        <v>5.5129518788043441</v>
      </c>
      <c r="F105">
        <f>AVERAGE(B307:B309)</f>
        <v>51.967767495840299</v>
      </c>
      <c r="G105">
        <f t="shared" si="18"/>
        <v>3.6824226545437142</v>
      </c>
    </row>
    <row r="106" spans="1:7" x14ac:dyDescent="0.55000000000000004">
      <c r="A106" t="s">
        <v>363</v>
      </c>
      <c r="B106">
        <v>13.0993124552715</v>
      </c>
      <c r="C106" s="72">
        <f t="shared" si="20"/>
        <v>6.0420578448067204</v>
      </c>
      <c r="F106">
        <f>AVERAGE(B310:B312)</f>
        <v>52.212122961548097</v>
      </c>
      <c r="G106">
        <f t="shared" si="18"/>
        <v>3.5379799988981802</v>
      </c>
    </row>
    <row r="107" spans="1:7" x14ac:dyDescent="0.55000000000000004">
      <c r="A107" t="s">
        <v>364</v>
      </c>
      <c r="B107">
        <v>13.1899819310674</v>
      </c>
      <c r="C107" s="72">
        <f t="shared" si="20"/>
        <v>6.6537224264858708</v>
      </c>
      <c r="F107">
        <f>AVERAGE(B313:B315)</f>
        <v>52.830149224229899</v>
      </c>
      <c r="G107">
        <f t="shared" si="18"/>
        <v>3.9098473340299336</v>
      </c>
    </row>
    <row r="108" spans="1:7" x14ac:dyDescent="0.55000000000000004">
      <c r="A108" t="s">
        <v>365</v>
      </c>
      <c r="B108">
        <v>13.277185404291201</v>
      </c>
      <c r="C108" s="72">
        <f t="shared" si="20"/>
        <v>6.7519582172259476</v>
      </c>
      <c r="E108">
        <f t="shared" ref="E108" si="28">E104+1</f>
        <v>1988</v>
      </c>
      <c r="F108">
        <f>AVERAGE(B316:B318)</f>
        <v>53.118380430546068</v>
      </c>
      <c r="G108">
        <f t="shared" si="18"/>
        <v>3.9651626234473412</v>
      </c>
    </row>
    <row r="109" spans="1:7" x14ac:dyDescent="0.55000000000000004">
      <c r="A109" t="s">
        <v>366</v>
      </c>
      <c r="B109">
        <v>13.522857145345</v>
      </c>
      <c r="C109" s="72">
        <f t="shared" si="20"/>
        <v>7.1446988776744433</v>
      </c>
      <c r="F109">
        <f>AVERAGE(B319:B321)</f>
        <v>54.253327429540171</v>
      </c>
      <c r="G109">
        <f t="shared" si="18"/>
        <v>4.3980337117287434</v>
      </c>
    </row>
    <row r="110" spans="1:7" x14ac:dyDescent="0.55000000000000004">
      <c r="A110" t="s">
        <v>367</v>
      </c>
      <c r="B110">
        <v>13.554251727043701</v>
      </c>
      <c r="C110" s="72">
        <f t="shared" si="20"/>
        <v>7.2653086225739116</v>
      </c>
      <c r="F110">
        <f>AVERAGE(B322:B324)</f>
        <v>54.78226455064447</v>
      </c>
      <c r="G110">
        <f t="shared" si="18"/>
        <v>4.9224996864984121</v>
      </c>
    </row>
    <row r="111" spans="1:7" x14ac:dyDescent="0.55000000000000004">
      <c r="A111" t="s">
        <v>368</v>
      </c>
      <c r="B111">
        <v>13.647400795697401</v>
      </c>
      <c r="C111" s="72">
        <f t="shared" si="20"/>
        <v>7.2915029116806949</v>
      </c>
      <c r="F111">
        <f>AVERAGE(B325:B327)</f>
        <v>55.550585680329228</v>
      </c>
      <c r="G111">
        <f t="shared" si="18"/>
        <v>5.1494014233290102</v>
      </c>
    </row>
    <row r="112" spans="1:7" x14ac:dyDescent="0.55000000000000004">
      <c r="A112" t="s">
        <v>369</v>
      </c>
      <c r="B112">
        <v>13.7216137246245</v>
      </c>
      <c r="C112" s="72">
        <f t="shared" si="20"/>
        <v>7.5159099072076572</v>
      </c>
      <c r="E112">
        <f t="shared" ref="E112" si="29">E108+1</f>
        <v>1989</v>
      </c>
      <c r="F112">
        <f>AVERAGE(B328:B330)</f>
        <v>55.908779420909205</v>
      </c>
      <c r="G112">
        <f t="shared" si="18"/>
        <v>5.253170310814852</v>
      </c>
    </row>
    <row r="113" spans="1:7" x14ac:dyDescent="0.55000000000000004">
      <c r="A113" t="s">
        <v>370</v>
      </c>
      <c r="B113">
        <v>13.7740367574222</v>
      </c>
      <c r="C113" s="72">
        <f t="shared" si="20"/>
        <v>7.8642068231906421</v>
      </c>
      <c r="F113">
        <f>AVERAGE(B331:B333)</f>
        <v>57.090169541054138</v>
      </c>
      <c r="G113">
        <f t="shared" si="18"/>
        <v>5.2288813348789063</v>
      </c>
    </row>
    <row r="114" spans="1:7" x14ac:dyDescent="0.55000000000000004">
      <c r="A114" t="s">
        <v>371</v>
      </c>
      <c r="B114">
        <v>13.9957460393048</v>
      </c>
      <c r="C114" s="72">
        <f t="shared" si="20"/>
        <v>8.4523029508355734</v>
      </c>
      <c r="F114">
        <f>AVERAGE(B334:B336)</f>
        <v>57.532585207930502</v>
      </c>
      <c r="G114">
        <f t="shared" si="18"/>
        <v>5.0204581352117117</v>
      </c>
    </row>
    <row r="115" spans="1:7" x14ac:dyDescent="0.55000000000000004">
      <c r="A115" t="s">
        <v>372</v>
      </c>
      <c r="B115">
        <v>14.0983715205977</v>
      </c>
      <c r="C115" s="72">
        <f t="shared" si="20"/>
        <v>8.4850038033043376</v>
      </c>
      <c r="F115">
        <f>AVERAGE(B337:B339)</f>
        <v>58.374349402501338</v>
      </c>
      <c r="G115">
        <f t="shared" si="18"/>
        <v>5.0832294341984294</v>
      </c>
    </row>
    <row r="116" spans="1:7" x14ac:dyDescent="0.55000000000000004">
      <c r="A116" t="s">
        <v>373</v>
      </c>
      <c r="B116">
        <v>14.2255045005772</v>
      </c>
      <c r="C116" s="72">
        <f t="shared" si="20"/>
        <v>8.9105550023672322</v>
      </c>
      <c r="E116">
        <f t="shared" ref="E116" si="30">E112+1</f>
        <v>1990</v>
      </c>
      <c r="F116">
        <f>AVERAGE(B340:B342)</f>
        <v>58.874496093893534</v>
      </c>
      <c r="G116">
        <f t="shared" si="18"/>
        <v>5.3045634401297264</v>
      </c>
    </row>
    <row r="117" spans="1:7" x14ac:dyDescent="0.55000000000000004">
      <c r="A117" t="s">
        <v>374</v>
      </c>
      <c r="B117">
        <v>14.251316555277899</v>
      </c>
      <c r="C117" s="72">
        <f t="shared" si="20"/>
        <v>9.322450258121691</v>
      </c>
      <c r="F117">
        <f>AVERAGE(B343:B345)</f>
        <v>60.586072519030665</v>
      </c>
      <c r="G117">
        <f t="shared" si="18"/>
        <v>6.1234762588374991</v>
      </c>
    </row>
    <row r="118" spans="1:7" x14ac:dyDescent="0.55000000000000004">
      <c r="A118" t="s">
        <v>375</v>
      </c>
      <c r="B118">
        <v>14.324972035</v>
      </c>
      <c r="C118" s="72">
        <f t="shared" si="20"/>
        <v>9.3566710765439041</v>
      </c>
      <c r="F118">
        <f>AVERAGE(B346:B348)</f>
        <v>61.400059351142261</v>
      </c>
      <c r="G118">
        <f t="shared" si="18"/>
        <v>6.7222325039526538</v>
      </c>
    </row>
    <row r="119" spans="1:7" x14ac:dyDescent="0.55000000000000004">
      <c r="A119" t="s">
        <v>376</v>
      </c>
      <c r="B119">
        <v>14.354798706537901</v>
      </c>
      <c r="C119" s="72">
        <f t="shared" si="20"/>
        <v>8.831071805541427</v>
      </c>
      <c r="F119">
        <f>AVERAGE(B349:B351)</f>
        <v>62.586720088347533</v>
      </c>
      <c r="G119">
        <f t="shared" si="18"/>
        <v>7.2161329915664965</v>
      </c>
    </row>
    <row r="120" spans="1:7" x14ac:dyDescent="0.55000000000000004">
      <c r="A120" t="s">
        <v>377</v>
      </c>
      <c r="B120">
        <v>14.4305994261655</v>
      </c>
      <c r="C120" s="72">
        <f t="shared" si="20"/>
        <v>8.6871877340924613</v>
      </c>
      <c r="E120">
        <f t="shared" ref="E120" si="31">E116+1</f>
        <v>1991</v>
      </c>
      <c r="F120">
        <f>AVERAGE(B352:B354)</f>
        <v>62.812225888260308</v>
      </c>
      <c r="G120">
        <f t="shared" si="18"/>
        <v>6.6883456430554418</v>
      </c>
    </row>
    <row r="121" spans="1:7" x14ac:dyDescent="0.55000000000000004">
      <c r="A121" t="s">
        <v>378</v>
      </c>
      <c r="B121">
        <v>14.600316969204901</v>
      </c>
      <c r="C121" s="72">
        <f t="shared" si="20"/>
        <v>7.9676936040901438</v>
      </c>
      <c r="F121">
        <f>AVERAGE(B355:B357)</f>
        <v>65.546098524186036</v>
      </c>
      <c r="G121">
        <f t="shared" si="18"/>
        <v>8.1867429244524459</v>
      </c>
    </row>
    <row r="122" spans="1:7" x14ac:dyDescent="0.55000000000000004">
      <c r="A122" t="s">
        <v>379</v>
      </c>
      <c r="B122">
        <v>14.627841644991101</v>
      </c>
      <c r="C122" s="72">
        <f t="shared" si="20"/>
        <v>7.9206874681643598</v>
      </c>
      <c r="F122">
        <f>AVERAGE(B358:B360)</f>
        <v>66.252939438812049</v>
      </c>
      <c r="G122">
        <f t="shared" si="18"/>
        <v>7.9037058578665693</v>
      </c>
    </row>
    <row r="123" spans="1:7" x14ac:dyDescent="0.55000000000000004">
      <c r="A123" t="s">
        <v>380</v>
      </c>
      <c r="B123">
        <v>14.669412093865001</v>
      </c>
      <c r="C123" s="72">
        <f t="shared" si="20"/>
        <v>7.4886882379083346</v>
      </c>
      <c r="F123">
        <f>AVERAGE(B361:B363)</f>
        <v>67.243119409786061</v>
      </c>
      <c r="G123">
        <f t="shared" si="18"/>
        <v>7.4399158717145468</v>
      </c>
    </row>
    <row r="124" spans="1:7" x14ac:dyDescent="0.55000000000000004">
      <c r="A124" t="s">
        <v>381</v>
      </c>
      <c r="B124">
        <v>14.690041405450801</v>
      </c>
      <c r="C124" s="72">
        <f t="shared" si="20"/>
        <v>7.0576806799945331</v>
      </c>
      <c r="E124">
        <f t="shared" ref="E124" si="32">E120+1</f>
        <v>1992</v>
      </c>
      <c r="F124">
        <f>AVERAGE(B364:B366)</f>
        <v>67.321224979816904</v>
      </c>
      <c r="G124">
        <f t="shared" si="18"/>
        <v>7.1785373433157389</v>
      </c>
    </row>
    <row r="125" spans="1:7" x14ac:dyDescent="0.55000000000000004">
      <c r="A125" t="s">
        <v>382</v>
      </c>
      <c r="B125">
        <v>14.740837524830701</v>
      </c>
      <c r="C125" s="72">
        <f t="shared" si="20"/>
        <v>7.0190081850009278</v>
      </c>
      <c r="F125">
        <f>AVERAGE(B367:B369)</f>
        <v>68.587641504091906</v>
      </c>
      <c r="G125">
        <f t="shared" si="18"/>
        <v>4.6403112441292933</v>
      </c>
    </row>
    <row r="126" spans="1:7" x14ac:dyDescent="0.55000000000000004">
      <c r="A126" t="s">
        <v>383</v>
      </c>
      <c r="B126">
        <v>14.9000625301182</v>
      </c>
      <c r="C126" s="72">
        <f t="shared" si="20"/>
        <v>6.4613668201307206</v>
      </c>
      <c r="F126">
        <f>AVERAGE(B370:B372)</f>
        <v>68.645819591184292</v>
      </c>
      <c r="G126">
        <f t="shared" si="18"/>
        <v>3.611734320983885</v>
      </c>
    </row>
    <row r="127" spans="1:7" x14ac:dyDescent="0.55000000000000004">
      <c r="A127" t="s">
        <v>384</v>
      </c>
      <c r="B127">
        <v>14.956068593728199</v>
      </c>
      <c r="C127" s="72">
        <f t="shared" si="20"/>
        <v>6.0836605978031173</v>
      </c>
      <c r="F127">
        <f>AVERAGE(B373:B375)</f>
        <v>69.091106336076606</v>
      </c>
      <c r="G127">
        <f t="shared" si="18"/>
        <v>2.7482171298876494</v>
      </c>
    </row>
    <row r="128" spans="1:7" x14ac:dyDescent="0.55000000000000004">
      <c r="A128" t="s">
        <v>385</v>
      </c>
      <c r="B128">
        <v>15.0651476938115</v>
      </c>
      <c r="C128" s="72">
        <f t="shared" si="20"/>
        <v>5.902379020724581</v>
      </c>
      <c r="E128">
        <f t="shared" ref="E128" si="33">E124+1</f>
        <v>1993</v>
      </c>
      <c r="F128">
        <f>AVERAGE(B376:B378)</f>
        <v>68.804552092796982</v>
      </c>
      <c r="G128">
        <f t="shared" si="18"/>
        <v>2.2033572820827061</v>
      </c>
    </row>
    <row r="129" spans="1:7" x14ac:dyDescent="0.55000000000000004">
      <c r="A129" t="s">
        <v>386</v>
      </c>
      <c r="B129">
        <v>15.0662644115479</v>
      </c>
      <c r="C129" s="72">
        <f t="shared" si="20"/>
        <v>5.718404002247695</v>
      </c>
      <c r="F129">
        <f>AVERAGE(B379:B381)</f>
        <v>70.166732483825129</v>
      </c>
      <c r="G129">
        <f t="shared" si="18"/>
        <v>2.3022966603087127</v>
      </c>
    </row>
    <row r="130" spans="1:7" x14ac:dyDescent="0.55000000000000004">
      <c r="A130" t="s">
        <v>387</v>
      </c>
      <c r="B130">
        <v>15.0889376518642</v>
      </c>
      <c r="C130" s="72">
        <f t="shared" si="20"/>
        <v>5.3331037226293461</v>
      </c>
      <c r="F130">
        <f>AVERAGE(B382:B384)</f>
        <v>70.388773979649145</v>
      </c>
      <c r="G130">
        <f t="shared" si="18"/>
        <v>2.5390539421699714</v>
      </c>
    </row>
    <row r="131" spans="1:7" x14ac:dyDescent="0.55000000000000004">
      <c r="A131" t="s">
        <v>388</v>
      </c>
      <c r="B131">
        <v>15.152959846950599</v>
      </c>
      <c r="C131" s="72">
        <f t="shared" si="20"/>
        <v>5.5602391697013189</v>
      </c>
      <c r="F131">
        <f>AVERAGE(B385:B387)</f>
        <v>70.804271842043136</v>
      </c>
      <c r="G131">
        <f t="shared" si="18"/>
        <v>2.4795745745237525</v>
      </c>
    </row>
    <row r="132" spans="1:7" x14ac:dyDescent="0.55000000000000004">
      <c r="A132" t="s">
        <v>389</v>
      </c>
      <c r="B132">
        <v>15.2640244155433</v>
      </c>
      <c r="C132" s="72">
        <f t="shared" si="20"/>
        <v>5.7754010402827447</v>
      </c>
      <c r="E132">
        <f t="shared" ref="E132" si="34">E128+1</f>
        <v>1994</v>
      </c>
      <c r="F132">
        <f>AVERAGE(B388:B390)</f>
        <v>70.559477558145161</v>
      </c>
      <c r="G132">
        <f t="shared" si="18"/>
        <v>2.550594999850162</v>
      </c>
    </row>
    <row r="133" spans="1:7" x14ac:dyDescent="0.55000000000000004">
      <c r="A133" t="s">
        <v>390</v>
      </c>
      <c r="B133">
        <v>15.5282267221192</v>
      </c>
      <c r="C133" s="72">
        <f t="shared" si="20"/>
        <v>6.3554082755289016</v>
      </c>
      <c r="F133">
        <f>AVERAGE(B391:B393)</f>
        <v>71.382857599088027</v>
      </c>
      <c r="G133">
        <f t="shared" si="18"/>
        <v>1.7331933128612462</v>
      </c>
    </row>
    <row r="134" spans="1:7" x14ac:dyDescent="0.55000000000000004">
      <c r="A134" t="s">
        <v>391</v>
      </c>
      <c r="B134">
        <v>15.5542537713124</v>
      </c>
      <c r="C134" s="72">
        <f t="shared" si="20"/>
        <v>6.3332113431684718</v>
      </c>
      <c r="F134">
        <f>AVERAGE(B394:B396)</f>
        <v>71.266596690805628</v>
      </c>
      <c r="G134">
        <f t="shared" si="18"/>
        <v>1.247106124351987</v>
      </c>
    </row>
    <row r="135" spans="1:7" x14ac:dyDescent="0.55000000000000004">
      <c r="A135" t="s">
        <v>392</v>
      </c>
      <c r="B135">
        <v>15.5894606745098</v>
      </c>
      <c r="C135" s="72">
        <f t="shared" si="20"/>
        <v>6.2718844815163379</v>
      </c>
      <c r="F135">
        <f>AVERAGE(B397:B399)</f>
        <v>71.687169981833833</v>
      </c>
      <c r="G135">
        <f t="shared" si="18"/>
        <v>1.2469560336138272</v>
      </c>
    </row>
    <row r="136" spans="1:7" x14ac:dyDescent="0.55000000000000004">
      <c r="A136" t="s">
        <v>393</v>
      </c>
      <c r="B136">
        <v>15.597368765585299</v>
      </c>
      <c r="C136" s="72">
        <f t="shared" si="20"/>
        <v>6.1764792561975383</v>
      </c>
      <c r="E136">
        <f t="shared" ref="E136" si="35">E132+1</f>
        <v>1995</v>
      </c>
      <c r="F136">
        <f>AVERAGE(B400:B402)</f>
        <v>71.722267234682633</v>
      </c>
      <c r="G136">
        <f t="shared" si="18"/>
        <v>1.6479567547524141</v>
      </c>
    </row>
    <row r="137" spans="1:7" x14ac:dyDescent="0.55000000000000004">
      <c r="A137" t="s">
        <v>394</v>
      </c>
      <c r="B137">
        <v>15.5937976884411</v>
      </c>
      <c r="C137" s="72">
        <f t="shared" si="20"/>
        <v>5.7863751783004318</v>
      </c>
      <c r="F137">
        <f>AVERAGE(B403:B405)</f>
        <v>72.774107178598328</v>
      </c>
      <c r="G137">
        <f t="shared" ref="G137:G200" si="36">100*F137/F133-100</f>
        <v>1.9489967567900663</v>
      </c>
    </row>
    <row r="138" spans="1:7" x14ac:dyDescent="0.55000000000000004">
      <c r="A138" t="s">
        <v>395</v>
      </c>
      <c r="B138">
        <v>15.7241884777296</v>
      </c>
      <c r="C138" s="72">
        <f t="shared" si="20"/>
        <v>5.5310234164826824</v>
      </c>
      <c r="F138">
        <f>AVERAGE(B406:B408)</f>
        <v>72.859014489355602</v>
      </c>
      <c r="G138">
        <f t="shared" si="36"/>
        <v>2.2344518645372915</v>
      </c>
    </row>
    <row r="139" spans="1:7" x14ac:dyDescent="0.55000000000000004">
      <c r="A139" t="s">
        <v>396</v>
      </c>
      <c r="B139">
        <v>15.985571010043399</v>
      </c>
      <c r="C139" s="72">
        <f t="shared" si="20"/>
        <v>6.8835095925336987</v>
      </c>
      <c r="F139">
        <f>AVERAGE(B409:B411)</f>
        <v>73.356530938501734</v>
      </c>
      <c r="G139">
        <f t="shared" si="36"/>
        <v>2.3286746527878535</v>
      </c>
    </row>
    <row r="140" spans="1:7" x14ac:dyDescent="0.55000000000000004">
      <c r="A140" t="s">
        <v>397</v>
      </c>
      <c r="B140">
        <v>16.1047066761002</v>
      </c>
      <c r="C140" s="72">
        <f t="shared" si="20"/>
        <v>6.9004234370415958</v>
      </c>
      <c r="E140">
        <f t="shared" ref="E140" si="37">E136+1</f>
        <v>1996</v>
      </c>
      <c r="F140">
        <f>AVERAGE(B412:B414)</f>
        <v>73.249869257969337</v>
      </c>
      <c r="G140">
        <f t="shared" si="36"/>
        <v>2.1298852952992036</v>
      </c>
    </row>
    <row r="141" spans="1:7" x14ac:dyDescent="0.55000000000000004">
      <c r="A141" t="s">
        <v>398</v>
      </c>
      <c r="B141">
        <v>16.145184654666799</v>
      </c>
      <c r="C141" s="72">
        <f t="shared" si="20"/>
        <v>7.1611662562614811</v>
      </c>
      <c r="F141">
        <f>AVERAGE(B415:B417)</f>
        <v>74.191889285570298</v>
      </c>
      <c r="G141">
        <f t="shared" si="36"/>
        <v>1.9481958102110752</v>
      </c>
    </row>
    <row r="142" spans="1:7" x14ac:dyDescent="0.55000000000000004">
      <c r="A142" t="s">
        <v>399</v>
      </c>
      <c r="B142">
        <v>16.179163730043701</v>
      </c>
      <c r="C142" s="72">
        <f t="shared" si="20"/>
        <v>7.225333574393872</v>
      </c>
      <c r="F142">
        <f>AVERAGE(B418:B420)</f>
        <v>74.269191136235136</v>
      </c>
      <c r="G142">
        <f t="shared" si="36"/>
        <v>1.935486853291934</v>
      </c>
    </row>
    <row r="143" spans="1:7" x14ac:dyDescent="0.55000000000000004">
      <c r="A143" t="s">
        <v>400</v>
      </c>
      <c r="B143">
        <v>16.260338160664901</v>
      </c>
      <c r="C143" s="72">
        <f t="shared" si="20"/>
        <v>7.3080000534493053</v>
      </c>
      <c r="F143">
        <f>AVERAGE(B421:B423)</f>
        <v>74.927808591301201</v>
      </c>
      <c r="G143">
        <f t="shared" si="36"/>
        <v>2.1419737720650147</v>
      </c>
    </row>
    <row r="144" spans="1:7" x14ac:dyDescent="0.55000000000000004">
      <c r="A144" t="s">
        <v>401</v>
      </c>
      <c r="B144">
        <v>16.400520403969001</v>
      </c>
      <c r="C144" s="72">
        <f t="shared" ref="C144:C207" si="38">100*B144/B132-100</f>
        <v>7.4455854988571133</v>
      </c>
      <c r="E144">
        <f t="shared" ref="E144" si="39">E140+1</f>
        <v>1997</v>
      </c>
      <c r="F144">
        <f>AVERAGE(B424:B426)</f>
        <v>74.731619496929568</v>
      </c>
      <c r="G144">
        <f t="shared" si="36"/>
        <v>2.0228708309933552</v>
      </c>
    </row>
    <row r="145" spans="1:7" x14ac:dyDescent="0.55000000000000004">
      <c r="A145" t="s">
        <v>402</v>
      </c>
      <c r="B145">
        <v>16.6991850804488</v>
      </c>
      <c r="C145" s="72">
        <f t="shared" si="38"/>
        <v>7.54083759391294</v>
      </c>
      <c r="F145">
        <f>AVERAGE(B427:B429)</f>
        <v>75.537863902350907</v>
      </c>
      <c r="G145">
        <f t="shared" si="36"/>
        <v>1.8141802692203299</v>
      </c>
    </row>
    <row r="146" spans="1:7" x14ac:dyDescent="0.55000000000000004">
      <c r="A146" t="s">
        <v>403</v>
      </c>
      <c r="B146">
        <v>16.762125812602701</v>
      </c>
      <c r="C146" s="72">
        <f t="shared" si="38"/>
        <v>7.7655415621291297</v>
      </c>
      <c r="F146">
        <f>AVERAGE(B430:B432)</f>
        <v>75.611091934614564</v>
      </c>
      <c r="G146">
        <f t="shared" si="36"/>
        <v>1.806806803534343</v>
      </c>
    </row>
    <row r="147" spans="1:7" x14ac:dyDescent="0.55000000000000004">
      <c r="A147" t="s">
        <v>404</v>
      </c>
      <c r="B147">
        <v>16.843386788300698</v>
      </c>
      <c r="C147" s="72">
        <f t="shared" si="38"/>
        <v>8.0434220270440875</v>
      </c>
      <c r="F147">
        <f>AVERAGE(B433:B435)</f>
        <v>76.304126641299405</v>
      </c>
      <c r="G147">
        <f t="shared" si="36"/>
        <v>1.8368588056610946</v>
      </c>
    </row>
    <row r="148" spans="1:7" x14ac:dyDescent="0.55000000000000004">
      <c r="A148" t="s">
        <v>405</v>
      </c>
      <c r="B148">
        <v>16.8950076872576</v>
      </c>
      <c r="C148" s="72">
        <f t="shared" si="38"/>
        <v>8.3196014736502661</v>
      </c>
      <c r="E148">
        <f t="shared" ref="E148" si="40">E144+1</f>
        <v>1998</v>
      </c>
      <c r="F148">
        <f>AVERAGE(B436:B438)</f>
        <v>76.00197812942497</v>
      </c>
      <c r="G148">
        <f t="shared" si="36"/>
        <v>1.6998944236015063</v>
      </c>
    </row>
    <row r="149" spans="1:7" x14ac:dyDescent="0.55000000000000004">
      <c r="A149" t="s">
        <v>406</v>
      </c>
      <c r="B149">
        <v>16.943118021139199</v>
      </c>
      <c r="C149" s="72">
        <f t="shared" si="38"/>
        <v>8.65292957916391</v>
      </c>
      <c r="F149">
        <f>AVERAGE(B439:B441)</f>
        <v>76.760884175792569</v>
      </c>
      <c r="G149">
        <f t="shared" si="36"/>
        <v>1.619082418087288</v>
      </c>
    </row>
    <row r="150" spans="1:7" x14ac:dyDescent="0.55000000000000004">
      <c r="A150" t="s">
        <v>407</v>
      </c>
      <c r="B150">
        <v>17.168613401321402</v>
      </c>
      <c r="C150" s="72">
        <f t="shared" si="38"/>
        <v>9.1860061690151014</v>
      </c>
      <c r="F150">
        <f>AVERAGE(B442:B444)</f>
        <v>76.608800601047946</v>
      </c>
      <c r="G150">
        <f t="shared" si="36"/>
        <v>1.3195268589642382</v>
      </c>
    </row>
    <row r="151" spans="1:7" x14ac:dyDescent="0.55000000000000004">
      <c r="A151" t="s">
        <v>408</v>
      </c>
      <c r="B151">
        <v>17.515662706831201</v>
      </c>
      <c r="C151" s="72">
        <f t="shared" si="38"/>
        <v>9.5717049821146674</v>
      </c>
      <c r="F151">
        <f>AVERAGE(B445:B447)</f>
        <v>77.206644364591469</v>
      </c>
      <c r="G151">
        <f t="shared" si="36"/>
        <v>1.1827901884451677</v>
      </c>
    </row>
    <row r="152" spans="1:7" x14ac:dyDescent="0.55000000000000004">
      <c r="A152" t="s">
        <v>409</v>
      </c>
      <c r="B152">
        <v>17.7860390946915</v>
      </c>
      <c r="C152" s="72">
        <f t="shared" si="38"/>
        <v>10.44000646771444</v>
      </c>
      <c r="E152">
        <f t="shared" ref="E152" si="41">E148+1</f>
        <v>1999</v>
      </c>
      <c r="F152">
        <f>AVERAGE(B448:B450)</f>
        <v>76.787609444441372</v>
      </c>
      <c r="G152">
        <f t="shared" si="36"/>
        <v>1.033698509371078</v>
      </c>
    </row>
    <row r="153" spans="1:7" x14ac:dyDescent="0.55000000000000004">
      <c r="A153" t="s">
        <v>410</v>
      </c>
      <c r="B153">
        <v>17.9200210288577</v>
      </c>
      <c r="C153" s="72">
        <f t="shared" si="38"/>
        <v>10.992976619055767</v>
      </c>
      <c r="F153">
        <f>AVERAGE(B451:B453)</f>
        <v>77.399105344485989</v>
      </c>
      <c r="G153">
        <f t="shared" si="36"/>
        <v>0.83144061659295687</v>
      </c>
    </row>
    <row r="154" spans="1:7" x14ac:dyDescent="0.55000000000000004">
      <c r="A154" t="s">
        <v>411</v>
      </c>
      <c r="B154">
        <v>18.0682258444129</v>
      </c>
      <c r="C154" s="72">
        <f t="shared" si="38"/>
        <v>11.675894662350984</v>
      </c>
      <c r="F154">
        <f>AVERAGE(B454:B456)</f>
        <v>77.113192455191992</v>
      </c>
      <c r="G154">
        <f t="shared" si="36"/>
        <v>0.6583993616748387</v>
      </c>
    </row>
    <row r="155" spans="1:7" x14ac:dyDescent="0.55000000000000004">
      <c r="A155" t="s">
        <v>412</v>
      </c>
      <c r="B155">
        <v>18.092291530771501</v>
      </c>
      <c r="C155" s="72">
        <f t="shared" si="38"/>
        <v>11.266391584267581</v>
      </c>
      <c r="F155">
        <f>AVERAGE(B457:B459)</f>
        <v>77.501634185818133</v>
      </c>
      <c r="G155">
        <f t="shared" si="36"/>
        <v>0.38207828309910497</v>
      </c>
    </row>
    <row r="156" spans="1:7" x14ac:dyDescent="0.55000000000000004">
      <c r="A156" t="s">
        <v>413</v>
      </c>
      <c r="B156">
        <v>18.328018858567699</v>
      </c>
      <c r="C156" s="72">
        <f t="shared" si="38"/>
        <v>11.752666422293728</v>
      </c>
      <c r="E156">
        <f t="shared" ref="E156" si="42">E152+1</f>
        <v>2000</v>
      </c>
      <c r="F156">
        <f>AVERAGE(B460:B462)</f>
        <v>76.88791858547431</v>
      </c>
      <c r="G156">
        <f t="shared" si="36"/>
        <v>0.13063193627027658</v>
      </c>
    </row>
    <row r="157" spans="1:7" x14ac:dyDescent="0.55000000000000004">
      <c r="A157" t="s">
        <v>414</v>
      </c>
      <c r="B157">
        <v>18.720198386305398</v>
      </c>
      <c r="C157" s="72">
        <f t="shared" si="38"/>
        <v>12.102466654033179</v>
      </c>
      <c r="F157">
        <f>AVERAGE(B463:B465)</f>
        <v>77.364711475377888</v>
      </c>
      <c r="G157">
        <f t="shared" si="36"/>
        <v>-4.4437037036828997E-2</v>
      </c>
    </row>
    <row r="158" spans="1:7" x14ac:dyDescent="0.55000000000000004">
      <c r="A158" t="s">
        <v>415</v>
      </c>
      <c r="B158">
        <v>18.937792209106401</v>
      </c>
      <c r="C158" s="72">
        <f t="shared" si="38"/>
        <v>12.979656762079145</v>
      </c>
      <c r="F158">
        <f>AVERAGE(B466:B468)</f>
        <v>77.106143883641764</v>
      </c>
      <c r="G158">
        <f t="shared" si="36"/>
        <v>-9.1405521231990861E-3</v>
      </c>
    </row>
    <row r="159" spans="1:7" x14ac:dyDescent="0.55000000000000004">
      <c r="A159" t="s">
        <v>416</v>
      </c>
      <c r="B159">
        <v>18.985705523043599</v>
      </c>
      <c r="C159" s="72">
        <f t="shared" si="38"/>
        <v>12.719049687981638</v>
      </c>
      <c r="F159">
        <f>AVERAGE(B469:B471)</f>
        <v>77.703314309782542</v>
      </c>
      <c r="G159">
        <f t="shared" si="36"/>
        <v>0.26022693080362558</v>
      </c>
    </row>
    <row r="160" spans="1:7" x14ac:dyDescent="0.55000000000000004">
      <c r="A160" t="s">
        <v>417</v>
      </c>
      <c r="B160">
        <v>19.058261004618</v>
      </c>
      <c r="C160" s="72">
        <f t="shared" si="38"/>
        <v>12.804097857806539</v>
      </c>
      <c r="E160">
        <f t="shared" ref="E160" si="43">E156+1</f>
        <v>2001</v>
      </c>
      <c r="F160">
        <f>AVERAGE(B472:B474)</f>
        <v>77.229117563999793</v>
      </c>
      <c r="G160">
        <f t="shared" si="36"/>
        <v>0.44376149699796485</v>
      </c>
    </row>
    <row r="161" spans="1:7" x14ac:dyDescent="0.55000000000000004">
      <c r="A161" t="s">
        <v>418</v>
      </c>
      <c r="B161">
        <v>19.363514051532</v>
      </c>
      <c r="C161" s="72">
        <f t="shared" si="38"/>
        <v>14.285422714833103</v>
      </c>
      <c r="F161">
        <f>AVERAGE(B475:B477)</f>
        <v>78.199249322363826</v>
      </c>
      <c r="G161">
        <f t="shared" si="36"/>
        <v>1.0787060806806466</v>
      </c>
    </row>
    <row r="162" spans="1:7" x14ac:dyDescent="0.55000000000000004">
      <c r="A162" t="s">
        <v>419</v>
      </c>
      <c r="B162">
        <v>19.7278494789518</v>
      </c>
      <c r="C162" s="72">
        <f t="shared" si="38"/>
        <v>14.906480900976106</v>
      </c>
      <c r="F162">
        <f>AVERAGE(B478:B480)</f>
        <v>78.295332518737879</v>
      </c>
      <c r="G162">
        <f t="shared" si="36"/>
        <v>1.5422748113181228</v>
      </c>
    </row>
    <row r="163" spans="1:7" x14ac:dyDescent="0.55000000000000004">
      <c r="A163" t="s">
        <v>420</v>
      </c>
      <c r="B163">
        <v>20.382672472566099</v>
      </c>
      <c r="C163" s="72">
        <f t="shared" si="38"/>
        <v>16.368263158074811</v>
      </c>
      <c r="F163">
        <f>AVERAGE(B481:B483)</f>
        <v>78.637864049780163</v>
      </c>
      <c r="G163">
        <f t="shared" si="36"/>
        <v>1.2027154160655442</v>
      </c>
    </row>
    <row r="164" spans="1:7" x14ac:dyDescent="0.55000000000000004">
      <c r="A164" t="s">
        <v>421</v>
      </c>
      <c r="B164">
        <v>21.047753599593001</v>
      </c>
      <c r="C164" s="72">
        <f t="shared" si="38"/>
        <v>18.338622149295787</v>
      </c>
      <c r="E164">
        <f t="shared" ref="E164" si="44">E160+1</f>
        <v>2002</v>
      </c>
      <c r="F164">
        <f>AVERAGE(B484:B486)</f>
        <v>78.477186729208555</v>
      </c>
      <c r="G164">
        <f t="shared" si="36"/>
        <v>1.6160603727920204</v>
      </c>
    </row>
    <row r="165" spans="1:7" x14ac:dyDescent="0.55000000000000004">
      <c r="A165" t="s">
        <v>422</v>
      </c>
      <c r="B165">
        <v>21.297100426183199</v>
      </c>
      <c r="C165" s="72">
        <f t="shared" si="38"/>
        <v>18.845287022192579</v>
      </c>
      <c r="F165">
        <f>AVERAGE(B487:B489)</f>
        <v>79.223783833330899</v>
      </c>
      <c r="G165">
        <f t="shared" si="36"/>
        <v>1.3101590102784684</v>
      </c>
    </row>
    <row r="166" spans="1:7" x14ac:dyDescent="0.55000000000000004">
      <c r="A166" t="s">
        <v>423</v>
      </c>
      <c r="B166">
        <v>21.4407711076583</v>
      </c>
      <c r="C166" s="72">
        <f t="shared" si="38"/>
        <v>18.665613836614</v>
      </c>
      <c r="F166">
        <f>AVERAGE(B490:B492)</f>
        <v>79.354001735434409</v>
      </c>
      <c r="G166">
        <f t="shared" si="36"/>
        <v>1.3521485670211177</v>
      </c>
    </row>
    <row r="167" spans="1:7" x14ac:dyDescent="0.55000000000000004">
      <c r="A167" t="s">
        <v>424</v>
      </c>
      <c r="B167">
        <v>21.612974854916501</v>
      </c>
      <c r="C167" s="72">
        <f t="shared" si="38"/>
        <v>19.459576572470084</v>
      </c>
      <c r="F167">
        <f>AVERAGE(B493:B495)</f>
        <v>79.931901504586065</v>
      </c>
      <c r="G167">
        <f t="shared" si="36"/>
        <v>1.64556536528859</v>
      </c>
    </row>
    <row r="168" spans="1:7" x14ac:dyDescent="0.55000000000000004">
      <c r="A168" t="s">
        <v>425</v>
      </c>
      <c r="B168">
        <v>21.86022047857</v>
      </c>
      <c r="C168" s="72">
        <f t="shared" si="38"/>
        <v>19.272140907641642</v>
      </c>
      <c r="E168">
        <f t="shared" ref="E168" si="45">E164+1</f>
        <v>2003</v>
      </c>
      <c r="F168">
        <f>AVERAGE(B496:B498)</f>
        <v>79.698127675931673</v>
      </c>
      <c r="G168">
        <f t="shared" si="36"/>
        <v>1.5557909216802983</v>
      </c>
    </row>
    <row r="169" spans="1:7" x14ac:dyDescent="0.55000000000000004">
      <c r="A169" t="s">
        <v>426</v>
      </c>
      <c r="B169">
        <v>22.262107503421799</v>
      </c>
      <c r="C169" s="72">
        <f t="shared" si="38"/>
        <v>18.920254176939991</v>
      </c>
      <c r="F169">
        <f>AVERAGE(B499:B501)</f>
        <v>80.221309164487707</v>
      </c>
      <c r="G169">
        <f t="shared" si="36"/>
        <v>1.2591235647812198</v>
      </c>
    </row>
    <row r="170" spans="1:7" x14ac:dyDescent="0.55000000000000004">
      <c r="A170" t="s">
        <v>427</v>
      </c>
      <c r="B170">
        <v>22.376244865496801</v>
      </c>
      <c r="C170" s="72">
        <f t="shared" si="38"/>
        <v>18.156565551168043</v>
      </c>
      <c r="F170">
        <f>AVERAGE(B502:B504)</f>
        <v>80.354750886166357</v>
      </c>
      <c r="G170">
        <f t="shared" si="36"/>
        <v>1.2611199546916794</v>
      </c>
    </row>
    <row r="171" spans="1:7" x14ac:dyDescent="0.55000000000000004">
      <c r="A171" t="s">
        <v>428</v>
      </c>
      <c r="B171">
        <v>22.537570213495901</v>
      </c>
      <c r="C171" s="72">
        <f t="shared" si="38"/>
        <v>18.708099554906099</v>
      </c>
      <c r="F171">
        <f>AVERAGE(B505:B507)</f>
        <v>80.769181346513733</v>
      </c>
      <c r="G171">
        <f t="shared" si="36"/>
        <v>1.0474914598142391</v>
      </c>
    </row>
    <row r="172" spans="1:7" x14ac:dyDescent="0.55000000000000004">
      <c r="A172" t="s">
        <v>429</v>
      </c>
      <c r="B172">
        <v>22.587444801130101</v>
      </c>
      <c r="C172" s="72">
        <f t="shared" si="38"/>
        <v>18.517868947523311</v>
      </c>
      <c r="E172">
        <f t="shared" ref="E172" si="46">E168+1</f>
        <v>2004</v>
      </c>
      <c r="F172">
        <f>AVERAGE(B508:B510)</f>
        <v>80.571238626467064</v>
      </c>
      <c r="G172">
        <f t="shared" si="36"/>
        <v>1.0955225373494812</v>
      </c>
    </row>
    <row r="173" spans="1:7" x14ac:dyDescent="0.55000000000000004">
      <c r="A173" t="s">
        <v>430</v>
      </c>
      <c r="B173">
        <v>22.742296657378802</v>
      </c>
      <c r="C173" s="72">
        <f t="shared" si="38"/>
        <v>17.44922226851422</v>
      </c>
      <c r="F173">
        <f>AVERAGE(B511:B513)</f>
        <v>81.109130782741175</v>
      </c>
      <c r="G173">
        <f t="shared" si="36"/>
        <v>1.1067154444376541</v>
      </c>
    </row>
    <row r="174" spans="1:7" x14ac:dyDescent="0.55000000000000004">
      <c r="A174" t="s">
        <v>431</v>
      </c>
      <c r="B174">
        <v>22.9892734467279</v>
      </c>
      <c r="C174" s="72">
        <f t="shared" si="38"/>
        <v>16.532080555743306</v>
      </c>
      <c r="F174">
        <f>AVERAGE(B514:B516)</f>
        <v>81.183108107287254</v>
      </c>
      <c r="G174">
        <f t="shared" si="36"/>
        <v>1.0308752276444437</v>
      </c>
    </row>
    <row r="175" spans="1:7" x14ac:dyDescent="0.55000000000000004">
      <c r="A175" t="s">
        <v>432</v>
      </c>
      <c r="B175">
        <v>23.360680216941301</v>
      </c>
      <c r="C175" s="72">
        <f t="shared" si="38"/>
        <v>14.610487159539204</v>
      </c>
      <c r="F175">
        <f>AVERAGE(B517:B519)</f>
        <v>81.643668707002064</v>
      </c>
      <c r="G175">
        <f t="shared" si="36"/>
        <v>1.082699299299108</v>
      </c>
    </row>
    <row r="176" spans="1:7" x14ac:dyDescent="0.55000000000000004">
      <c r="A176" t="s">
        <v>433</v>
      </c>
      <c r="B176">
        <v>23.6104114800623</v>
      </c>
      <c r="C176" s="72">
        <f t="shared" si="38"/>
        <v>12.175446032011948</v>
      </c>
      <c r="E176">
        <f t="shared" ref="E176" si="47">E172+1</f>
        <v>2005</v>
      </c>
      <c r="F176">
        <f>AVERAGE(B520:B522)</f>
        <v>81.592892545677898</v>
      </c>
      <c r="G176">
        <f t="shared" si="36"/>
        <v>1.268013172724423</v>
      </c>
    </row>
    <row r="177" spans="1:7" x14ac:dyDescent="0.55000000000000004">
      <c r="A177" t="s">
        <v>434</v>
      </c>
      <c r="B177">
        <v>23.680748328254701</v>
      </c>
      <c r="C177" s="72">
        <f t="shared" si="38"/>
        <v>11.192358839332812</v>
      </c>
      <c r="F177">
        <f>AVERAGE(B523:B525)</f>
        <v>82.316612088637839</v>
      </c>
      <c r="G177">
        <f t="shared" si="36"/>
        <v>1.4887119295249676</v>
      </c>
    </row>
    <row r="178" spans="1:7" x14ac:dyDescent="0.55000000000000004">
      <c r="A178" t="s">
        <v>435</v>
      </c>
      <c r="B178">
        <v>23.780948558190499</v>
      </c>
      <c r="C178" s="72">
        <f t="shared" si="38"/>
        <v>10.914614212248765</v>
      </c>
      <c r="F178">
        <f>AVERAGE(B526:B528)</f>
        <v>82.626260234878629</v>
      </c>
      <c r="G178">
        <f t="shared" si="36"/>
        <v>1.7776507468575602</v>
      </c>
    </row>
    <row r="179" spans="1:7" x14ac:dyDescent="0.55000000000000004">
      <c r="A179" t="s">
        <v>436</v>
      </c>
      <c r="B179">
        <v>23.954315507430302</v>
      </c>
      <c r="C179" s="72">
        <f t="shared" si="38"/>
        <v>10.833032788085589</v>
      </c>
      <c r="F179">
        <f>AVERAGE(B529:B531)</f>
        <v>82.884233749373706</v>
      </c>
      <c r="G179">
        <f t="shared" si="36"/>
        <v>1.5194871347877665</v>
      </c>
    </row>
    <row r="180" spans="1:7" x14ac:dyDescent="0.55000000000000004">
      <c r="A180" t="s">
        <v>437</v>
      </c>
      <c r="B180">
        <v>24.188837793976798</v>
      </c>
      <c r="C180" s="72">
        <f t="shared" si="38"/>
        <v>10.652304800354543</v>
      </c>
      <c r="E180">
        <f t="shared" ref="E180" si="48">E176+1</f>
        <v>2006</v>
      </c>
      <c r="F180">
        <f>AVERAGE(B532:B534)</f>
        <v>82.679923711526172</v>
      </c>
      <c r="G180">
        <f t="shared" si="36"/>
        <v>1.3322620781457459</v>
      </c>
    </row>
    <row r="181" spans="1:7" x14ac:dyDescent="0.55000000000000004">
      <c r="A181" t="s">
        <v>438</v>
      </c>
      <c r="B181">
        <v>24.563706745725302</v>
      </c>
      <c r="C181" s="72">
        <f t="shared" si="38"/>
        <v>10.338640409268251</v>
      </c>
      <c r="F181">
        <f>AVERAGE(B535:B537)</f>
        <v>83.291992415909903</v>
      </c>
      <c r="G181">
        <f t="shared" si="36"/>
        <v>1.1849131086952127</v>
      </c>
    </row>
    <row r="182" spans="1:7" x14ac:dyDescent="0.55000000000000004">
      <c r="A182" t="s">
        <v>439</v>
      </c>
      <c r="B182">
        <v>24.6718074919578</v>
      </c>
      <c r="C182" s="72">
        <f t="shared" si="38"/>
        <v>10.258927001646555</v>
      </c>
      <c r="F182">
        <f>AVERAGE(B538:B540)</f>
        <v>83.538578111559744</v>
      </c>
      <c r="G182">
        <f t="shared" si="36"/>
        <v>1.1041500294067532</v>
      </c>
    </row>
    <row r="183" spans="1:7" x14ac:dyDescent="0.55000000000000004">
      <c r="A183" t="s">
        <v>440</v>
      </c>
      <c r="B183">
        <v>24.8636151952727</v>
      </c>
      <c r="C183" s="72">
        <f t="shared" si="38"/>
        <v>10.320744249457391</v>
      </c>
      <c r="F183">
        <f>AVERAGE(B541:B543)</f>
        <v>84.224979158274976</v>
      </c>
      <c r="G183">
        <f t="shared" si="36"/>
        <v>1.6176121178310439</v>
      </c>
    </row>
    <row r="184" spans="1:7" x14ac:dyDescent="0.55000000000000004">
      <c r="A184" t="s">
        <v>441</v>
      </c>
      <c r="B184">
        <v>25.196766238143301</v>
      </c>
      <c r="C184" s="72">
        <f t="shared" si="38"/>
        <v>11.552087719469043</v>
      </c>
      <c r="E184">
        <f t="shared" ref="E184" si="49">E180+1</f>
        <v>2007</v>
      </c>
      <c r="F184">
        <f>AVERAGE(B544:B546)</f>
        <v>84.146382729459333</v>
      </c>
      <c r="G184">
        <f t="shared" si="36"/>
        <v>1.7736579233547616</v>
      </c>
    </row>
    <row r="185" spans="1:7" x14ac:dyDescent="0.55000000000000004">
      <c r="A185" t="s">
        <v>442</v>
      </c>
      <c r="B185">
        <v>25.397864220487399</v>
      </c>
      <c r="C185" s="72">
        <f t="shared" si="38"/>
        <v>11.676778309225824</v>
      </c>
      <c r="F185">
        <f>AVERAGE(B547:B549)</f>
        <v>84.867683549084404</v>
      </c>
      <c r="G185">
        <f t="shared" si="36"/>
        <v>1.8917678488304688</v>
      </c>
    </row>
    <row r="186" spans="1:7" x14ac:dyDescent="0.55000000000000004">
      <c r="A186" t="s">
        <v>443</v>
      </c>
      <c r="B186">
        <v>25.8008335628647</v>
      </c>
      <c r="C186" s="72">
        <f t="shared" si="38"/>
        <v>12.229878089239804</v>
      </c>
      <c r="F186">
        <f>AVERAGE(B550:B552)</f>
        <v>84.914272214818197</v>
      </c>
      <c r="G186">
        <f t="shared" si="36"/>
        <v>1.6467770153105903</v>
      </c>
    </row>
    <row r="187" spans="1:7" x14ac:dyDescent="0.55000000000000004">
      <c r="A187" t="s">
        <v>444</v>
      </c>
      <c r="B187">
        <v>26.232933670062401</v>
      </c>
      <c r="C187" s="72">
        <f t="shared" si="38"/>
        <v>12.295247511834546</v>
      </c>
      <c r="F187">
        <f>AVERAGE(B553:B555)</f>
        <v>85.440097156619672</v>
      </c>
      <c r="G187">
        <f t="shared" si="36"/>
        <v>1.4427050151728196</v>
      </c>
    </row>
    <row r="188" spans="1:7" x14ac:dyDescent="0.55000000000000004">
      <c r="A188" t="s">
        <v>445</v>
      </c>
      <c r="B188">
        <v>26.5468057184579</v>
      </c>
      <c r="C188" s="72">
        <f t="shared" si="38"/>
        <v>12.436861767001488</v>
      </c>
      <c r="E188">
        <f t="shared" ref="E188" si="50">E184+1</f>
        <v>2008</v>
      </c>
      <c r="F188">
        <f>AVERAGE(B556:B558)</f>
        <v>85.194835455430066</v>
      </c>
      <c r="G188">
        <f t="shared" si="36"/>
        <v>1.2459866864885214</v>
      </c>
    </row>
    <row r="189" spans="1:7" x14ac:dyDescent="0.55000000000000004">
      <c r="A189" t="s">
        <v>446</v>
      </c>
      <c r="B189">
        <v>26.642177462767901</v>
      </c>
      <c r="C189" s="72">
        <f t="shared" si="38"/>
        <v>12.50563999694117</v>
      </c>
      <c r="F189">
        <f>AVERAGE(B559:B561)</f>
        <v>86.170706435692182</v>
      </c>
      <c r="G189">
        <f t="shared" si="36"/>
        <v>1.5353581388305031</v>
      </c>
    </row>
    <row r="190" spans="1:7" x14ac:dyDescent="0.55000000000000004">
      <c r="A190" t="s">
        <v>447</v>
      </c>
      <c r="B190">
        <v>26.721770496848301</v>
      </c>
      <c r="C190" s="72">
        <f t="shared" si="38"/>
        <v>12.366293680261705</v>
      </c>
      <c r="F190">
        <f>AVERAGE(B562:B564)</f>
        <v>86.652962770187344</v>
      </c>
      <c r="G190">
        <f t="shared" si="36"/>
        <v>2.0475834156248425</v>
      </c>
    </row>
    <row r="191" spans="1:7" x14ac:dyDescent="0.55000000000000004">
      <c r="A191" t="s">
        <v>448</v>
      </c>
      <c r="B191">
        <v>27.016010081872999</v>
      </c>
      <c r="C191" s="72">
        <f t="shared" si="38"/>
        <v>12.781390365727646</v>
      </c>
      <c r="F191">
        <f>AVERAGE(B565:B567)</f>
        <v>86.857347126396689</v>
      </c>
      <c r="G191">
        <f t="shared" si="36"/>
        <v>1.6587644641591055</v>
      </c>
    </row>
    <row r="192" spans="1:7" x14ac:dyDescent="0.55000000000000004">
      <c r="A192" t="s">
        <v>449</v>
      </c>
      <c r="B192">
        <v>27.286943963115402</v>
      </c>
      <c r="C192" s="72">
        <f t="shared" si="38"/>
        <v>12.80799927440107</v>
      </c>
      <c r="E192">
        <f t="shared" ref="E192" si="51">E188+1</f>
        <v>2009</v>
      </c>
      <c r="F192">
        <f>AVERAGE(B568:B570)</f>
        <v>86.484744565688302</v>
      </c>
      <c r="G192">
        <f t="shared" si="36"/>
        <v>1.5140696068754806</v>
      </c>
    </row>
    <row r="193" spans="1:7" x14ac:dyDescent="0.55000000000000004">
      <c r="A193" t="s">
        <v>450</v>
      </c>
      <c r="B193">
        <v>27.5389539806059</v>
      </c>
      <c r="C193" s="72">
        <f t="shared" si="38"/>
        <v>12.11237076585914</v>
      </c>
      <c r="F193">
        <f>AVERAGE(B571:B573)</f>
        <v>87.540244052336632</v>
      </c>
      <c r="G193">
        <f t="shared" si="36"/>
        <v>1.5893308448927712</v>
      </c>
    </row>
    <row r="194" spans="1:7" x14ac:dyDescent="0.55000000000000004">
      <c r="A194" t="s">
        <v>451</v>
      </c>
      <c r="B194">
        <v>27.697693351974198</v>
      </c>
      <c r="C194" s="72">
        <f t="shared" si="38"/>
        <v>12.264548760777814</v>
      </c>
      <c r="F194">
        <f>AVERAGE(B574:B576)</f>
        <v>88.178412474688841</v>
      </c>
      <c r="G194">
        <f t="shared" si="36"/>
        <v>1.7604126341844193</v>
      </c>
    </row>
    <row r="195" spans="1:7" x14ac:dyDescent="0.55000000000000004">
      <c r="A195" t="s">
        <v>452</v>
      </c>
      <c r="B195">
        <v>27.799335119628498</v>
      </c>
      <c r="C195" s="72">
        <f t="shared" si="38"/>
        <v>11.807293112040938</v>
      </c>
      <c r="F195">
        <f>AVERAGE(B577:B579)</f>
        <v>88.765657129955969</v>
      </c>
      <c r="G195">
        <f t="shared" si="36"/>
        <v>2.1970622712920971</v>
      </c>
    </row>
    <row r="196" spans="1:7" x14ac:dyDescent="0.55000000000000004">
      <c r="A196" t="s">
        <v>453</v>
      </c>
      <c r="B196">
        <v>27.8226130286203</v>
      </c>
      <c r="C196" s="72">
        <f t="shared" si="38"/>
        <v>10.421364256266926</v>
      </c>
      <c r="E196">
        <f t="shared" ref="E196" si="52">E192+1</f>
        <v>2010</v>
      </c>
      <c r="F196">
        <f>AVERAGE(B580:B582)</f>
        <v>89.075056925551124</v>
      </c>
      <c r="G196">
        <f t="shared" si="36"/>
        <v>2.9951089904594568</v>
      </c>
    </row>
    <row r="197" spans="1:7" x14ac:dyDescent="0.55000000000000004">
      <c r="A197" t="s">
        <v>454</v>
      </c>
      <c r="B197">
        <v>28.039530968974201</v>
      </c>
      <c r="C197" s="72">
        <f t="shared" si="38"/>
        <v>10.40113737735426</v>
      </c>
      <c r="F197">
        <f>AVERAGE(B583:B585)</f>
        <v>90.188284438563798</v>
      </c>
      <c r="G197">
        <f t="shared" si="36"/>
        <v>3.0249406029117551</v>
      </c>
    </row>
    <row r="198" spans="1:7" x14ac:dyDescent="0.55000000000000004">
      <c r="A198" t="s">
        <v>455</v>
      </c>
      <c r="B198">
        <v>28.358822347803098</v>
      </c>
      <c r="C198" s="72">
        <f t="shared" si="38"/>
        <v>9.9143648933115429</v>
      </c>
      <c r="F198">
        <f>AVERAGE(B586:B588)</f>
        <v>90.566674188192096</v>
      </c>
      <c r="G198">
        <f t="shared" si="36"/>
        <v>2.7084426295254502</v>
      </c>
    </row>
    <row r="199" spans="1:7" x14ac:dyDescent="0.55000000000000004">
      <c r="A199" t="s">
        <v>456</v>
      </c>
      <c r="B199">
        <v>28.720754764273099</v>
      </c>
      <c r="C199" s="72">
        <f t="shared" si="38"/>
        <v>9.4835794025197231</v>
      </c>
      <c r="F199">
        <f>AVERAGE(B589:B591)</f>
        <v>91.236450246005305</v>
      </c>
      <c r="G199">
        <f t="shared" si="36"/>
        <v>2.7835011827062885</v>
      </c>
    </row>
    <row r="200" spans="1:7" x14ac:dyDescent="0.55000000000000004">
      <c r="A200" t="s">
        <v>457</v>
      </c>
      <c r="B200">
        <v>28.961538562531398</v>
      </c>
      <c r="C200" s="72">
        <f t="shared" si="38"/>
        <v>9.0961333340174519</v>
      </c>
      <c r="E200">
        <f t="shared" ref="E200" si="53">E196+1</f>
        <v>2011</v>
      </c>
      <c r="F200">
        <f>AVERAGE(B592:B594)</f>
        <v>91.923676766561471</v>
      </c>
      <c r="G200">
        <f t="shared" si="36"/>
        <v>3.1979994617249901</v>
      </c>
    </row>
    <row r="201" spans="1:7" x14ac:dyDescent="0.55000000000000004">
      <c r="A201" t="s">
        <v>458</v>
      </c>
      <c r="B201">
        <v>29.025726151678001</v>
      </c>
      <c r="C201" s="72">
        <f t="shared" si="38"/>
        <v>8.9465235799178942</v>
      </c>
      <c r="F201">
        <f>AVERAGE(B595:B597)</f>
        <v>93.135187973886715</v>
      </c>
      <c r="G201">
        <f t="shared" ref="G201:G255" si="54">100*F201/F197-100</f>
        <v>3.2675014872140622</v>
      </c>
    </row>
    <row r="202" spans="1:7" x14ac:dyDescent="0.55000000000000004">
      <c r="A202" t="s">
        <v>459</v>
      </c>
      <c r="B202">
        <v>29.141438918435998</v>
      </c>
      <c r="C202" s="72">
        <f t="shared" si="38"/>
        <v>9.055045293024591</v>
      </c>
      <c r="F202">
        <f>AVERAGE(B598:B600)</f>
        <v>93.461345326071907</v>
      </c>
      <c r="G202">
        <f t="shared" si="54"/>
        <v>3.1961769202928565</v>
      </c>
    </row>
    <row r="203" spans="1:7" x14ac:dyDescent="0.55000000000000004">
      <c r="A203" t="s">
        <v>460</v>
      </c>
      <c r="B203">
        <v>29.285714611067601</v>
      </c>
      <c r="C203" s="72">
        <f t="shared" si="38"/>
        <v>8.4013313672751053</v>
      </c>
      <c r="F203">
        <f>AVERAGE(B601:B603)</f>
        <v>94.149936667230108</v>
      </c>
      <c r="G203">
        <f t="shared" si="54"/>
        <v>3.1933360113956866</v>
      </c>
    </row>
    <row r="204" spans="1:7" x14ac:dyDescent="0.55000000000000004">
      <c r="A204" t="s">
        <v>461</v>
      </c>
      <c r="B204">
        <v>29.488907160597002</v>
      </c>
      <c r="C204" s="72">
        <f t="shared" si="38"/>
        <v>8.0696585167546004</v>
      </c>
      <c r="E204">
        <f t="shared" ref="E204" si="55">E200+1</f>
        <v>2012</v>
      </c>
      <c r="F204">
        <f>AVERAGE(B604:B606)</f>
        <v>94.233771684283738</v>
      </c>
      <c r="G204">
        <f t="shared" si="54"/>
        <v>2.5130575701282254</v>
      </c>
    </row>
    <row r="205" spans="1:7" x14ac:dyDescent="0.55000000000000004">
      <c r="A205" t="s">
        <v>462</v>
      </c>
      <c r="B205">
        <v>29.7089402859019</v>
      </c>
      <c r="C205" s="72">
        <f t="shared" si="38"/>
        <v>7.8796976342100606</v>
      </c>
      <c r="F205">
        <f>AVERAGE(B607:B609)</f>
        <v>95.138581814217673</v>
      </c>
      <c r="G205">
        <f t="shared" si="54"/>
        <v>2.151060070757211</v>
      </c>
    </row>
    <row r="206" spans="1:7" x14ac:dyDescent="0.55000000000000004">
      <c r="A206" t="s">
        <v>463</v>
      </c>
      <c r="B206">
        <v>29.804420629311299</v>
      </c>
      <c r="C206" s="72">
        <f t="shared" si="38"/>
        <v>7.6061470194121341</v>
      </c>
      <c r="F206">
        <f>AVERAGE(B610:B612)</f>
        <v>95.478807340264723</v>
      </c>
      <c r="G206">
        <f t="shared" si="54"/>
        <v>2.1586057927522972</v>
      </c>
    </row>
    <row r="207" spans="1:7" x14ac:dyDescent="0.55000000000000004">
      <c r="A207" t="s">
        <v>464</v>
      </c>
      <c r="B207">
        <v>29.921353196178401</v>
      </c>
      <c r="C207" s="72">
        <f t="shared" si="38"/>
        <v>7.6333411120023271</v>
      </c>
      <c r="F207">
        <f>AVERAGE(B613:B615)</f>
        <v>96.54083642376888</v>
      </c>
      <c r="G207">
        <f t="shared" si="54"/>
        <v>2.5394597608592591</v>
      </c>
    </row>
    <row r="208" spans="1:7" x14ac:dyDescent="0.55000000000000004">
      <c r="A208" t="s">
        <v>465</v>
      </c>
      <c r="B208">
        <v>30.052026788116599</v>
      </c>
      <c r="C208" s="72">
        <f t="shared" ref="C208:C271" si="56">100*B208/B196-100</f>
        <v>8.0129560699527644</v>
      </c>
      <c r="E208">
        <f t="shared" ref="E208" si="57">E204+1</f>
        <v>2013</v>
      </c>
      <c r="F208">
        <f>AVERAGE(B616:B618)</f>
        <v>96.399970357703168</v>
      </c>
      <c r="G208">
        <f t="shared" si="54"/>
        <v>2.2987498374541957</v>
      </c>
    </row>
    <row r="209" spans="1:7" x14ac:dyDescent="0.55000000000000004">
      <c r="A209" t="s">
        <v>466</v>
      </c>
      <c r="B209">
        <v>30.230426689264998</v>
      </c>
      <c r="C209" s="72">
        <f t="shared" si="56"/>
        <v>7.8135961786059482</v>
      </c>
      <c r="F209">
        <f>AVERAGE(B619:B621)</f>
        <v>97.207600987275271</v>
      </c>
      <c r="G209">
        <f t="shared" si="54"/>
        <v>2.1747425004693497</v>
      </c>
    </row>
    <row r="210" spans="1:7" x14ac:dyDescent="0.55000000000000004">
      <c r="A210" t="s">
        <v>467</v>
      </c>
      <c r="B210">
        <v>30.516130339621199</v>
      </c>
      <c r="C210" s="72">
        <f t="shared" si="56"/>
        <v>7.6071846896887223</v>
      </c>
      <c r="F210">
        <f>AVERAGE(B622:B624)</f>
        <v>97.454172384142979</v>
      </c>
      <c r="G210">
        <f t="shared" si="54"/>
        <v>2.0689041881707908</v>
      </c>
    </row>
    <row r="211" spans="1:7" x14ac:dyDescent="0.55000000000000004">
      <c r="A211" t="s">
        <v>468</v>
      </c>
      <c r="B211">
        <v>30.912553943731201</v>
      </c>
      <c r="C211" s="72">
        <f t="shared" si="56"/>
        <v>7.6314121876231695</v>
      </c>
      <c r="F211">
        <f>AVERAGE(B625:B627)</f>
        <v>98.211533255906531</v>
      </c>
      <c r="G211">
        <f t="shared" si="54"/>
        <v>1.7305597237671293</v>
      </c>
    </row>
    <row r="212" spans="1:7" x14ac:dyDescent="0.55000000000000004">
      <c r="A212" t="s">
        <v>469</v>
      </c>
      <c r="B212">
        <v>31.176486521336201</v>
      </c>
      <c r="C212" s="72">
        <f t="shared" si="56"/>
        <v>7.6478946518067943</v>
      </c>
      <c r="E212">
        <f t="shared" ref="E212" si="58">E208+1</f>
        <v>2014</v>
      </c>
      <c r="F212">
        <f>AVERAGE(B628:B630)</f>
        <v>97.972402113154502</v>
      </c>
      <c r="G212">
        <f t="shared" si="54"/>
        <v>1.6311537748576512</v>
      </c>
    </row>
    <row r="213" spans="1:7" x14ac:dyDescent="0.55000000000000004">
      <c r="A213" t="s">
        <v>470</v>
      </c>
      <c r="B213">
        <v>31.205381971707698</v>
      </c>
      <c r="C213" s="72">
        <f t="shared" si="56"/>
        <v>7.5093929042105572</v>
      </c>
      <c r="F213">
        <f>AVERAGE(B631:B633)</f>
        <v>99.021475046584058</v>
      </c>
      <c r="G213">
        <f t="shared" si="54"/>
        <v>1.8659796568235691</v>
      </c>
    </row>
    <row r="214" spans="1:7" x14ac:dyDescent="0.55000000000000004">
      <c r="A214" t="s">
        <v>471</v>
      </c>
      <c r="B214">
        <v>31.891238071019998</v>
      </c>
      <c r="C214" s="72">
        <f t="shared" si="56"/>
        <v>9.436044528481986</v>
      </c>
      <c r="F214">
        <f>AVERAGE(B634:B636)</f>
        <v>99.14976674040669</v>
      </c>
      <c r="G214">
        <f t="shared" si="54"/>
        <v>1.7398889291061295</v>
      </c>
    </row>
    <row r="215" spans="1:7" x14ac:dyDescent="0.55000000000000004">
      <c r="A215" t="s">
        <v>472</v>
      </c>
      <c r="B215">
        <v>32.073217636793501</v>
      </c>
      <c r="C215" s="72">
        <f t="shared" si="56"/>
        <v>9.5183029089290301</v>
      </c>
      <c r="F215">
        <f>AVERAGE(B637:B639)</f>
        <v>99.534905704097966</v>
      </c>
      <c r="G215">
        <f t="shared" si="54"/>
        <v>1.3474715283623198</v>
      </c>
    </row>
    <row r="216" spans="1:7" x14ac:dyDescent="0.55000000000000004">
      <c r="A216" t="s">
        <v>473</v>
      </c>
      <c r="B216">
        <v>32.477478598491999</v>
      </c>
      <c r="C216" s="72">
        <f t="shared" si="56"/>
        <v>10.134561520436122</v>
      </c>
      <c r="E216">
        <f t="shared" ref="E216" si="59">E212+1</f>
        <v>2015</v>
      </c>
      <c r="F216">
        <f>AVERAGE(B640:B642)</f>
        <v>99.1838045487507</v>
      </c>
      <c r="G216">
        <f t="shared" si="54"/>
        <v>1.2364731388305472</v>
      </c>
    </row>
    <row r="217" spans="1:7" x14ac:dyDescent="0.55000000000000004">
      <c r="A217" t="s">
        <v>474</v>
      </c>
      <c r="B217">
        <v>32.8964968780936</v>
      </c>
      <c r="C217" s="72">
        <f t="shared" si="56"/>
        <v>10.729284052263296</v>
      </c>
      <c r="F217">
        <f>AVERAGE(B643:B645)</f>
        <v>99.84552156698318</v>
      </c>
      <c r="G217">
        <f t="shared" si="54"/>
        <v>0.83218970431562411</v>
      </c>
    </row>
    <row r="218" spans="1:7" x14ac:dyDescent="0.55000000000000004">
      <c r="A218" t="s">
        <v>475</v>
      </c>
      <c r="B218">
        <v>33.136659319340197</v>
      </c>
      <c r="C218" s="72">
        <f t="shared" si="56"/>
        <v>11.180350497240639</v>
      </c>
      <c r="F218">
        <f>AVERAGE(B646:B648)</f>
        <v>100.20126245792407</v>
      </c>
      <c r="G218">
        <f t="shared" si="54"/>
        <v>1.0605125479219737</v>
      </c>
    </row>
    <row r="219" spans="1:7" x14ac:dyDescent="0.55000000000000004">
      <c r="A219" t="s">
        <v>476</v>
      </c>
      <c r="B219">
        <v>33.278663046850802</v>
      </c>
      <c r="C219" s="72">
        <f t="shared" si="56"/>
        <v>11.22044791443858</v>
      </c>
      <c r="F219">
        <f>AVERAGE(B649:B651)</f>
        <v>100.76941142634099</v>
      </c>
      <c r="G219">
        <f t="shared" si="54"/>
        <v>1.2402741666456478</v>
      </c>
    </row>
    <row r="220" spans="1:7" x14ac:dyDescent="0.55000000000000004">
      <c r="A220" t="s">
        <v>477</v>
      </c>
      <c r="B220">
        <v>33.6075642171268</v>
      </c>
      <c r="C220" s="72">
        <f t="shared" si="56"/>
        <v>11.831273325019666</v>
      </c>
      <c r="E220">
        <f t="shared" ref="E220" si="60">E216+1</f>
        <v>2016</v>
      </c>
      <c r="F220">
        <f>AVERAGE(B652:B654)</f>
        <v>100.47002704584433</v>
      </c>
      <c r="G220">
        <f t="shared" si="54"/>
        <v>1.2968069766485115</v>
      </c>
    </row>
    <row r="221" spans="1:7" x14ac:dyDescent="0.55000000000000004">
      <c r="A221" t="s">
        <v>478</v>
      </c>
      <c r="B221">
        <v>33.951122939061698</v>
      </c>
      <c r="C221" s="72">
        <f t="shared" si="56"/>
        <v>12.307786085989775</v>
      </c>
      <c r="F221">
        <f>AVERAGE(B655:B657)</f>
        <v>101.10590270150767</v>
      </c>
      <c r="G221">
        <f t="shared" si="54"/>
        <v>1.2623311639260066</v>
      </c>
    </row>
    <row r="222" spans="1:7" x14ac:dyDescent="0.55000000000000004">
      <c r="A222" t="s">
        <v>479</v>
      </c>
      <c r="B222">
        <v>34.409272261265002</v>
      </c>
      <c r="C222" s="72">
        <f t="shared" si="56"/>
        <v>12.757652685042657</v>
      </c>
      <c r="F222">
        <f>AVERAGE(B658:B660)</f>
        <v>101.56866210522799</v>
      </c>
      <c r="G222">
        <f t="shared" si="54"/>
        <v>1.3646531129067512</v>
      </c>
    </row>
    <row r="223" spans="1:7" x14ac:dyDescent="0.55000000000000004">
      <c r="A223" t="s">
        <v>480</v>
      </c>
      <c r="B223">
        <v>35.417571858964202</v>
      </c>
      <c r="C223" s="72">
        <f t="shared" si="56"/>
        <v>14.573425163877729</v>
      </c>
      <c r="F223">
        <f>AVERAGE(B661:B663)</f>
        <v>102.19570950006533</v>
      </c>
      <c r="G223">
        <f t="shared" si="54"/>
        <v>1.4154077646537786</v>
      </c>
    </row>
    <row r="224" spans="1:7" x14ac:dyDescent="0.55000000000000004">
      <c r="A224" t="s">
        <v>481</v>
      </c>
      <c r="B224">
        <v>35.770111832277003</v>
      </c>
      <c r="C224" s="72">
        <f t="shared" si="56"/>
        <v>14.73426233516426</v>
      </c>
      <c r="E224">
        <f t="shared" ref="E224" si="61">E220+1</f>
        <v>2017</v>
      </c>
      <c r="F224">
        <f>AVERAGE(B664:B666)</f>
        <v>102.27925102571469</v>
      </c>
      <c r="G224">
        <f t="shared" si="54"/>
        <v>1.800759921209945</v>
      </c>
    </row>
    <row r="225" spans="1:7" x14ac:dyDescent="0.55000000000000004">
      <c r="A225" t="s">
        <v>482</v>
      </c>
      <c r="B225">
        <v>35.948423319050001</v>
      </c>
      <c r="C225" s="72">
        <f t="shared" si="56"/>
        <v>15.199433711923717</v>
      </c>
      <c r="F225">
        <f>AVERAGE(B667:B669)</f>
        <v>103.60471001240766</v>
      </c>
      <c r="G225">
        <f t="shared" si="54"/>
        <v>2.4714751998972417</v>
      </c>
    </row>
    <row r="226" spans="1:7" x14ac:dyDescent="0.55000000000000004">
      <c r="A226" t="s">
        <v>483</v>
      </c>
      <c r="B226">
        <v>36.112466581933397</v>
      </c>
      <c r="C226" s="72">
        <f t="shared" si="56"/>
        <v>13.236326860415261</v>
      </c>
      <c r="F226">
        <f>AVERAGE(B670:B672)</f>
        <v>104.17772546027699</v>
      </c>
      <c r="G226">
        <f t="shared" si="54"/>
        <v>2.5687680638600341</v>
      </c>
    </row>
    <row r="227" spans="1:7" x14ac:dyDescent="0.55000000000000004">
      <c r="A227" t="s">
        <v>484</v>
      </c>
      <c r="B227">
        <v>36.201041632101202</v>
      </c>
      <c r="C227" s="72">
        <f t="shared" si="56"/>
        <v>12.870002760722002</v>
      </c>
      <c r="F227">
        <f>AVERAGE(B673:B675)</f>
        <v>104.879032474562</v>
      </c>
      <c r="G227">
        <f t="shared" si="54"/>
        <v>2.6256708697686975</v>
      </c>
    </row>
    <row r="228" spans="1:7" x14ac:dyDescent="0.55000000000000004">
      <c r="A228" t="s">
        <v>485</v>
      </c>
      <c r="B228">
        <v>36.529677418389397</v>
      </c>
      <c r="C228" s="72">
        <f t="shared" si="56"/>
        <v>12.476950165969939</v>
      </c>
      <c r="E228">
        <f t="shared" ref="E228" si="62">E224+1</f>
        <v>2018</v>
      </c>
      <c r="F228">
        <f>AVERAGE(B676:B678)</f>
        <v>104.78852375612</v>
      </c>
      <c r="G228">
        <f t="shared" si="54"/>
        <v>2.4533546200630951</v>
      </c>
    </row>
    <row r="229" spans="1:7" x14ac:dyDescent="0.55000000000000004">
      <c r="A229" t="s">
        <v>486</v>
      </c>
      <c r="B229">
        <v>36.854313775403497</v>
      </c>
      <c r="C229" s="72">
        <f t="shared" si="56"/>
        <v>12.031119641634191</v>
      </c>
      <c r="F229">
        <f>AVERAGE(B679:B681)</f>
        <v>105.70688291747335</v>
      </c>
      <c r="G229">
        <f t="shared" si="54"/>
        <v>2.0290321789559016</v>
      </c>
    </row>
    <row r="230" spans="1:7" x14ac:dyDescent="0.55000000000000004">
      <c r="A230" t="s">
        <v>487</v>
      </c>
      <c r="B230">
        <v>37.242562892982399</v>
      </c>
      <c r="C230" s="72">
        <f t="shared" si="56"/>
        <v>12.390819285895233</v>
      </c>
      <c r="F230">
        <f>AVERAGE(B682:B684)</f>
        <v>106.21465936199267</v>
      </c>
      <c r="G230">
        <f t="shared" si="54"/>
        <v>1.9552489677770524</v>
      </c>
    </row>
    <row r="231" spans="1:7" x14ac:dyDescent="0.55000000000000004">
      <c r="A231" t="s">
        <v>488</v>
      </c>
      <c r="B231">
        <v>37.282565958664399</v>
      </c>
      <c r="C231" s="72">
        <f t="shared" si="56"/>
        <v>12.031441606223098</v>
      </c>
      <c r="F231">
        <f>AVERAGE(B685:B687)</f>
        <v>106.824050340477</v>
      </c>
      <c r="G231">
        <f t="shared" si="54"/>
        <v>1.8545345242260538</v>
      </c>
    </row>
    <row r="232" spans="1:7" x14ac:dyDescent="0.55000000000000004">
      <c r="A232" t="s">
        <v>489</v>
      </c>
      <c r="B232">
        <v>37.371266808744302</v>
      </c>
      <c r="C232" s="72">
        <f t="shared" si="56"/>
        <v>11.198974633512648</v>
      </c>
      <c r="E232">
        <f t="shared" ref="E232" si="63">E228+1</f>
        <v>2019</v>
      </c>
      <c r="F232">
        <f>AVERAGE(B688:B690)</f>
        <v>106.72001271957232</v>
      </c>
      <c r="G232">
        <f t="shared" si="54"/>
        <v>1.8432256646229632</v>
      </c>
    </row>
    <row r="233" spans="1:7" x14ac:dyDescent="0.55000000000000004">
      <c r="A233" t="s">
        <v>490</v>
      </c>
      <c r="B233">
        <v>37.603270396291997</v>
      </c>
      <c r="C233" s="72">
        <f t="shared" si="56"/>
        <v>10.757074114412873</v>
      </c>
      <c r="F233">
        <f>AVERAGE(B691:B693)</f>
        <v>107.53747711491867</v>
      </c>
      <c r="G233">
        <f t="shared" si="54"/>
        <v>1.7317644290717453</v>
      </c>
    </row>
    <row r="234" spans="1:7" x14ac:dyDescent="0.55000000000000004">
      <c r="A234" t="s">
        <v>491</v>
      </c>
      <c r="B234">
        <v>37.954511965016302</v>
      </c>
      <c r="C234" s="72">
        <f t="shared" si="56"/>
        <v>10.303152234179109</v>
      </c>
      <c r="F234">
        <f>AVERAGE(B694:B696)</f>
        <v>108.01565702018767</v>
      </c>
      <c r="G234">
        <f t="shared" si="54"/>
        <v>1.6956206130238485</v>
      </c>
    </row>
    <row r="235" spans="1:7" x14ac:dyDescent="0.55000000000000004">
      <c r="A235" t="s">
        <v>492</v>
      </c>
      <c r="B235">
        <v>38.999932660981401</v>
      </c>
      <c r="C235" s="72">
        <f t="shared" si="56"/>
        <v>10.114642574263598</v>
      </c>
      <c r="F235">
        <f>AVERAGE(B697:B699)</f>
        <v>108.509262311562</v>
      </c>
      <c r="G235">
        <f t="shared" si="54"/>
        <v>1.5775585794713578</v>
      </c>
    </row>
    <row r="236" spans="1:7" x14ac:dyDescent="0.55000000000000004">
      <c r="A236" t="s">
        <v>493</v>
      </c>
      <c r="B236">
        <v>39.314294923519299</v>
      </c>
      <c r="C236" s="72">
        <f t="shared" si="56"/>
        <v>9.9082247991302665</v>
      </c>
      <c r="E236">
        <f t="shared" ref="E236" si="64">E232+1</f>
        <v>2020</v>
      </c>
      <c r="F236">
        <f>AVERAGE(B700:B702)</f>
        <v>108.45433708352</v>
      </c>
      <c r="G236">
        <f t="shared" si="54"/>
        <v>1.625116339242723</v>
      </c>
    </row>
    <row r="237" spans="1:7" x14ac:dyDescent="0.55000000000000004">
      <c r="A237" t="s">
        <v>494</v>
      </c>
      <c r="B237">
        <v>39.353755203682098</v>
      </c>
      <c r="C237" s="72">
        <f t="shared" si="56"/>
        <v>9.4728268174908408</v>
      </c>
      <c r="F237">
        <f>AVERAGE(B703:B705)</f>
        <v>108.99858533144834</v>
      </c>
      <c r="G237">
        <f t="shared" si="54"/>
        <v>1.3586967592407575</v>
      </c>
    </row>
    <row r="238" spans="1:7" x14ac:dyDescent="0.55000000000000004">
      <c r="A238" t="s">
        <v>495</v>
      </c>
      <c r="B238">
        <v>39.381566675339698</v>
      </c>
      <c r="C238" s="72">
        <f t="shared" si="56"/>
        <v>9.0525527686934311</v>
      </c>
      <c r="F238">
        <f>AVERAGE(B706:B708)</f>
        <v>109.43719249313365</v>
      </c>
      <c r="G238">
        <f t="shared" si="54"/>
        <v>1.3160457586998575</v>
      </c>
    </row>
    <row r="239" spans="1:7" x14ac:dyDescent="0.55000000000000004">
      <c r="A239" t="s">
        <v>496</v>
      </c>
      <c r="B239">
        <v>39.345638514260003</v>
      </c>
      <c r="C239" s="72">
        <f t="shared" si="56"/>
        <v>8.6864817706525201</v>
      </c>
      <c r="F239">
        <f>AVERAGE(B709:B711)</f>
        <v>109.94430261527066</v>
      </c>
      <c r="G239">
        <f t="shared" si="54"/>
        <v>1.3225048932580847</v>
      </c>
    </row>
    <row r="240" spans="1:7" x14ac:dyDescent="0.55000000000000004">
      <c r="A240" t="s">
        <v>497</v>
      </c>
      <c r="B240">
        <v>39.589949335213497</v>
      </c>
      <c r="C240" s="72">
        <f t="shared" si="56"/>
        <v>8.37749504813182</v>
      </c>
      <c r="E240">
        <f t="shared" ref="E240" si="65">E236+1</f>
        <v>2021</v>
      </c>
      <c r="F240">
        <f>AVERAGE(B712:B714)</f>
        <v>109.69070671951999</v>
      </c>
      <c r="G240">
        <f t="shared" si="54"/>
        <v>1.1399909577132519</v>
      </c>
    </row>
    <row r="241" spans="1:7" x14ac:dyDescent="0.55000000000000004">
      <c r="A241" t="s">
        <v>498</v>
      </c>
      <c r="B241">
        <v>39.886913509208597</v>
      </c>
      <c r="C241" s="72">
        <f t="shared" si="56"/>
        <v>8.2286153862103788</v>
      </c>
      <c r="F241">
        <f>AVERAGE(B715:B717)</f>
        <v>111.02136445373401</v>
      </c>
      <c r="G241">
        <f t="shared" si="54"/>
        <v>1.8557847481549459</v>
      </c>
    </row>
    <row r="242" spans="1:7" x14ac:dyDescent="0.55000000000000004">
      <c r="A242" t="s">
        <v>499</v>
      </c>
      <c r="B242">
        <v>40.1290441681465</v>
      </c>
      <c r="C242" s="72">
        <f t="shared" si="56"/>
        <v>7.7504904360596498</v>
      </c>
      <c r="F242">
        <f>AVERAGE(B718:B720)</f>
        <v>112.30309130107501</v>
      </c>
      <c r="G242">
        <f t="shared" si="54"/>
        <v>2.6187612663045741</v>
      </c>
    </row>
    <row r="243" spans="1:7" x14ac:dyDescent="0.55000000000000004">
      <c r="A243" t="s">
        <v>500</v>
      </c>
      <c r="B243">
        <v>40.200645025534399</v>
      </c>
      <c r="C243" s="72">
        <f t="shared" si="56"/>
        <v>7.826926585754066</v>
      </c>
      <c r="F243">
        <f>AVERAGE(B721:B723)</f>
        <v>114.17513385670833</v>
      </c>
      <c r="G243">
        <f t="shared" si="54"/>
        <v>3.8481586956285128</v>
      </c>
    </row>
    <row r="244" spans="1:7" x14ac:dyDescent="0.55000000000000004">
      <c r="A244" t="s">
        <v>501</v>
      </c>
      <c r="B244">
        <v>40.198443882269999</v>
      </c>
      <c r="C244" s="72">
        <f t="shared" si="56"/>
        <v>7.5651090127460776</v>
      </c>
      <c r="E244">
        <f t="shared" ref="E244" si="66">E240+1</f>
        <v>2022</v>
      </c>
      <c r="F244">
        <f>AVERAGE(B724:B726)</f>
        <v>115.27651804693232</v>
      </c>
      <c r="G244">
        <f t="shared" si="54"/>
        <v>5.092328688970241</v>
      </c>
    </row>
    <row r="245" spans="1:7" x14ac:dyDescent="0.55000000000000004">
      <c r="A245" t="s">
        <v>502</v>
      </c>
      <c r="B245">
        <v>40.391042650611702</v>
      </c>
      <c r="C245" s="72">
        <f t="shared" si="56"/>
        <v>7.4136430819448265</v>
      </c>
      <c r="F245">
        <f>AVERAGE(B727:B729)</f>
        <v>117.64864435787666</v>
      </c>
      <c r="G245">
        <f t="shared" si="54"/>
        <v>5.9693734955891671</v>
      </c>
    </row>
    <row r="246" spans="1:7" x14ac:dyDescent="0.55000000000000004">
      <c r="A246" t="s">
        <v>503</v>
      </c>
      <c r="B246">
        <v>40.761831362294402</v>
      </c>
      <c r="C246" s="72">
        <f t="shared" si="56"/>
        <v>7.39653667491676</v>
      </c>
      <c r="F246">
        <f>AVERAGE(B730:B732)</f>
        <v>119.39926039802201</v>
      </c>
      <c r="G246">
        <f t="shared" si="54"/>
        <v>6.3187655965077312</v>
      </c>
    </row>
    <row r="247" spans="1:7" x14ac:dyDescent="0.55000000000000004">
      <c r="A247" t="s">
        <v>504</v>
      </c>
      <c r="B247">
        <v>41.677582132947101</v>
      </c>
      <c r="C247" s="72">
        <f t="shared" si="56"/>
        <v>6.8657797315753584</v>
      </c>
      <c r="F247">
        <f>AVERAGE(B733:B735)</f>
        <v>121.46393527392065</v>
      </c>
      <c r="G247">
        <f t="shared" si="54"/>
        <v>6.3838781449206721</v>
      </c>
    </row>
    <row r="248" spans="1:7" x14ac:dyDescent="0.55000000000000004">
      <c r="A248" t="s">
        <v>505</v>
      </c>
      <c r="B248">
        <v>41.904427640898</v>
      </c>
      <c r="C248" s="72">
        <f t="shared" si="56"/>
        <v>6.5882720837737594</v>
      </c>
      <c r="E248">
        <f t="shared" ref="E248" si="67">E244+1</f>
        <v>2023</v>
      </c>
      <c r="F248">
        <f>AVERAGE(B736:B738)</f>
        <v>122.25922196274966</v>
      </c>
      <c r="G248">
        <f t="shared" si="54"/>
        <v>6.0573515180034292</v>
      </c>
    </row>
    <row r="249" spans="1:7" x14ac:dyDescent="0.55000000000000004">
      <c r="A249" t="s">
        <v>506</v>
      </c>
      <c r="B249">
        <v>41.904287819853003</v>
      </c>
      <c r="C249" s="72">
        <f t="shared" si="56"/>
        <v>6.4810399997921166</v>
      </c>
      <c r="F249">
        <f>AVERAGE(B739:B741)</f>
        <v>125.79178337124365</v>
      </c>
      <c r="G249">
        <f t="shared" si="54"/>
        <v>6.9215748790069256</v>
      </c>
    </row>
    <row r="250" spans="1:7" x14ac:dyDescent="0.55000000000000004">
      <c r="A250" t="s">
        <v>507</v>
      </c>
      <c r="B250">
        <v>41.941486397806699</v>
      </c>
      <c r="C250" s="72">
        <f t="shared" si="56"/>
        <v>6.5002993496193113</v>
      </c>
      <c r="F250">
        <f>AVERAGE(B742:B744)</f>
        <v>127.026379647669</v>
      </c>
      <c r="G250">
        <f t="shared" si="54"/>
        <v>6.3879116371589788</v>
      </c>
    </row>
    <row r="251" spans="1:7" x14ac:dyDescent="0.55000000000000004">
      <c r="A251" t="s">
        <v>508</v>
      </c>
      <c r="B251">
        <v>41.984381127602198</v>
      </c>
      <c r="C251" s="72">
        <f t="shared" si="56"/>
        <v>6.7065695537914394</v>
      </c>
      <c r="F251">
        <f>AVERAGE(B745:B747)</f>
        <v>127.88641229388834</v>
      </c>
      <c r="G251">
        <f t="shared" si="54"/>
        <v>5.2875588177543875</v>
      </c>
    </row>
    <row r="252" spans="1:7" x14ac:dyDescent="0.55000000000000004">
      <c r="A252" t="s">
        <v>509</v>
      </c>
      <c r="B252">
        <v>42.241295821727</v>
      </c>
      <c r="C252" s="72">
        <f t="shared" si="56"/>
        <v>6.6970191450971299</v>
      </c>
      <c r="E252">
        <f t="shared" ref="E252" si="68">E248+1</f>
        <v>2024</v>
      </c>
      <c r="F252">
        <f>AVERAGE(B748:B750)</f>
        <v>127.84452032306366</v>
      </c>
      <c r="G252">
        <f t="shared" si="54"/>
        <v>4.5684065959586633</v>
      </c>
    </row>
    <row r="253" spans="1:7" x14ac:dyDescent="0.55000000000000004">
      <c r="A253" t="s">
        <v>510</v>
      </c>
      <c r="B253">
        <v>42.391832588023298</v>
      </c>
      <c r="C253" s="72">
        <f t="shared" si="56"/>
        <v>6.2800524243030225</v>
      </c>
      <c r="F253">
        <f>AVERAGE(B751:B753)</f>
        <v>130.32152308945703</v>
      </c>
      <c r="G253">
        <f t="shared" si="54"/>
        <v>3.6009821920124523</v>
      </c>
    </row>
    <row r="254" spans="1:7" x14ac:dyDescent="0.55000000000000004">
      <c r="A254" t="s">
        <v>511</v>
      </c>
      <c r="B254">
        <v>42.559343564800301</v>
      </c>
      <c r="C254" s="72">
        <f t="shared" si="56"/>
        <v>6.0562105254002461</v>
      </c>
      <c r="F254">
        <f>AVERAGE(B754:B756)</f>
        <v>131.253492317808</v>
      </c>
      <c r="G254">
        <f t="shared" si="54"/>
        <v>3.3277439551246459</v>
      </c>
    </row>
    <row r="255" spans="1:7" x14ac:dyDescent="0.55000000000000004">
      <c r="A255" t="s">
        <v>512</v>
      </c>
      <c r="B255">
        <v>42.572836024180504</v>
      </c>
      <c r="C255" s="72">
        <f t="shared" si="56"/>
        <v>5.9008779514342393</v>
      </c>
      <c r="F255">
        <f>AVERAGE(B757:B759)</f>
        <v>132.14577940459833</v>
      </c>
      <c r="G255">
        <f t="shared" si="54"/>
        <v>3.3305861305435513</v>
      </c>
    </row>
    <row r="256" spans="1:7" x14ac:dyDescent="0.55000000000000004">
      <c r="A256" t="s">
        <v>513</v>
      </c>
      <c r="B256">
        <v>42.539657434610803</v>
      </c>
      <c r="C256" s="72">
        <f t="shared" si="56"/>
        <v>5.8241397582392977</v>
      </c>
    </row>
    <row r="257" spans="1:3" x14ac:dyDescent="0.55000000000000004">
      <c r="A257" t="s">
        <v>514</v>
      </c>
      <c r="B257">
        <v>42.776676302446504</v>
      </c>
      <c r="C257" s="72">
        <f t="shared" si="56"/>
        <v>5.9063433258479421</v>
      </c>
    </row>
    <row r="258" spans="1:3" x14ac:dyDescent="0.55000000000000004">
      <c r="A258" t="s">
        <v>515</v>
      </c>
      <c r="B258">
        <v>43.0875042300448</v>
      </c>
      <c r="C258" s="72">
        <f t="shared" si="56"/>
        <v>5.7055161410183644</v>
      </c>
    </row>
    <row r="259" spans="1:3" x14ac:dyDescent="0.55000000000000004">
      <c r="A259" t="s">
        <v>516</v>
      </c>
      <c r="B259">
        <v>43.569372259712701</v>
      </c>
      <c r="C259" s="72">
        <f t="shared" si="56"/>
        <v>4.5391071889223014</v>
      </c>
    </row>
    <row r="260" spans="1:3" x14ac:dyDescent="0.55000000000000004">
      <c r="A260" t="s">
        <v>517</v>
      </c>
      <c r="B260">
        <v>43.741233352849299</v>
      </c>
      <c r="C260" s="72">
        <f t="shared" si="56"/>
        <v>4.3833213227296568</v>
      </c>
    </row>
    <row r="261" spans="1:3" x14ac:dyDescent="0.55000000000000004">
      <c r="A261" t="s">
        <v>518</v>
      </c>
      <c r="B261">
        <v>43.704628463457396</v>
      </c>
      <c r="C261" s="72">
        <f t="shared" si="56"/>
        <v>4.2963160508635099</v>
      </c>
    </row>
    <row r="262" spans="1:3" x14ac:dyDescent="0.55000000000000004">
      <c r="A262" t="s">
        <v>519</v>
      </c>
      <c r="B262">
        <v>43.726914173413299</v>
      </c>
      <c r="C262" s="72">
        <f t="shared" si="56"/>
        <v>4.2569492141317227</v>
      </c>
    </row>
    <row r="263" spans="1:3" x14ac:dyDescent="0.55000000000000004">
      <c r="A263" t="s">
        <v>520</v>
      </c>
      <c r="B263">
        <v>43.862180008819003</v>
      </c>
      <c r="C263" s="72">
        <f t="shared" si="56"/>
        <v>4.4726129831702224</v>
      </c>
    </row>
    <row r="264" spans="1:3" x14ac:dyDescent="0.55000000000000004">
      <c r="A264" t="s">
        <v>521</v>
      </c>
      <c r="B264">
        <v>44.034498062271801</v>
      </c>
      <c r="C264" s="72">
        <f t="shared" si="56"/>
        <v>4.2451402251312231</v>
      </c>
    </row>
    <row r="265" spans="1:3" x14ac:dyDescent="0.55000000000000004">
      <c r="A265" t="s">
        <v>522</v>
      </c>
      <c r="B265">
        <v>44.198641139920397</v>
      </c>
      <c r="C265" s="72">
        <f t="shared" si="56"/>
        <v>4.2621619344844532</v>
      </c>
    </row>
    <row r="266" spans="1:3" x14ac:dyDescent="0.55000000000000004">
      <c r="A266" t="s">
        <v>523</v>
      </c>
      <c r="B266">
        <v>44.403199171658201</v>
      </c>
      <c r="C266" s="72">
        <f t="shared" si="56"/>
        <v>4.3324343197410116</v>
      </c>
    </row>
    <row r="267" spans="1:3" x14ac:dyDescent="0.55000000000000004">
      <c r="A267" t="s">
        <v>524</v>
      </c>
      <c r="B267">
        <v>44.324697552661803</v>
      </c>
      <c r="C267" s="72">
        <f t="shared" si="56"/>
        <v>4.1149749278771992</v>
      </c>
    </row>
    <row r="268" spans="1:3" x14ac:dyDescent="0.55000000000000004">
      <c r="A268" t="s">
        <v>525</v>
      </c>
      <c r="B268">
        <v>44.198428243134799</v>
      </c>
      <c r="C268" s="72">
        <f t="shared" si="56"/>
        <v>3.8993515899223183</v>
      </c>
    </row>
    <row r="269" spans="1:3" x14ac:dyDescent="0.55000000000000004">
      <c r="A269" t="s">
        <v>526</v>
      </c>
      <c r="B269">
        <v>44.241011055984998</v>
      </c>
      <c r="C269" s="72">
        <f t="shared" si="56"/>
        <v>3.4232083464950023</v>
      </c>
    </row>
    <row r="270" spans="1:3" x14ac:dyDescent="0.55000000000000004">
      <c r="A270" t="s">
        <v>527</v>
      </c>
      <c r="B270">
        <v>44.472051407976203</v>
      </c>
      <c r="C270" s="72">
        <f t="shared" si="56"/>
        <v>3.2133380725402105</v>
      </c>
    </row>
    <row r="271" spans="1:3" x14ac:dyDescent="0.55000000000000004">
      <c r="A271" t="s">
        <v>528</v>
      </c>
      <c r="B271">
        <v>45.140656021734898</v>
      </c>
      <c r="C271" s="72">
        <f t="shared" si="56"/>
        <v>3.6063952279503297</v>
      </c>
    </row>
    <row r="272" spans="1:3" x14ac:dyDescent="0.55000000000000004">
      <c r="A272" t="s">
        <v>529</v>
      </c>
      <c r="B272">
        <v>45.3162616557495</v>
      </c>
      <c r="C272" s="72">
        <f t="shared" ref="C272:C327" si="69">100*B272/B260-100</f>
        <v>3.6007862197091214</v>
      </c>
    </row>
    <row r="273" spans="1:3" x14ac:dyDescent="0.55000000000000004">
      <c r="A273" t="s">
        <v>530</v>
      </c>
      <c r="B273">
        <v>45.284227445530803</v>
      </c>
      <c r="C273" s="72">
        <f t="shared" si="69"/>
        <v>3.614260177029422</v>
      </c>
    </row>
    <row r="274" spans="1:3" x14ac:dyDescent="0.55000000000000004">
      <c r="A274" t="s">
        <v>531</v>
      </c>
      <c r="B274">
        <v>45.292564612053098</v>
      </c>
      <c r="C274" s="72">
        <f t="shared" si="69"/>
        <v>3.5805189280695799</v>
      </c>
    </row>
    <row r="275" spans="1:3" x14ac:dyDescent="0.55000000000000004">
      <c r="A275" t="s">
        <v>532</v>
      </c>
      <c r="B275">
        <v>45.415668515762498</v>
      </c>
      <c r="C275" s="72">
        <f t="shared" si="69"/>
        <v>3.5417494220103691</v>
      </c>
    </row>
    <row r="276" spans="1:3" x14ac:dyDescent="0.55000000000000004">
      <c r="A276" t="s">
        <v>533</v>
      </c>
      <c r="B276">
        <v>45.670935359446503</v>
      </c>
      <c r="C276" s="72">
        <f t="shared" si="69"/>
        <v>3.7162619518462918</v>
      </c>
    </row>
    <row r="277" spans="1:3" x14ac:dyDescent="0.55000000000000004">
      <c r="A277" t="s">
        <v>534</v>
      </c>
      <c r="B277">
        <v>45.785608248405303</v>
      </c>
      <c r="C277" s="72">
        <f t="shared" si="69"/>
        <v>3.5905337077242194</v>
      </c>
    </row>
    <row r="278" spans="1:3" x14ac:dyDescent="0.55000000000000004">
      <c r="A278" t="s">
        <v>535</v>
      </c>
      <c r="B278">
        <v>46.055763686282198</v>
      </c>
      <c r="C278" s="72">
        <f t="shared" si="69"/>
        <v>3.7217239871283851</v>
      </c>
    </row>
    <row r="279" spans="1:3" x14ac:dyDescent="0.55000000000000004">
      <c r="A279" t="s">
        <v>536</v>
      </c>
      <c r="B279">
        <v>45.988256882298998</v>
      </c>
      <c r="C279" s="72">
        <f t="shared" si="69"/>
        <v>3.7531205433736687</v>
      </c>
    </row>
    <row r="280" spans="1:3" x14ac:dyDescent="0.55000000000000004">
      <c r="A280" t="s">
        <v>537</v>
      </c>
      <c r="B280">
        <v>46.1619963501618</v>
      </c>
      <c r="C280" s="72">
        <f t="shared" si="69"/>
        <v>4.4426197606517661</v>
      </c>
    </row>
    <row r="281" spans="1:3" x14ac:dyDescent="0.55000000000000004">
      <c r="A281" t="s">
        <v>538</v>
      </c>
      <c r="B281">
        <v>46.428612240770299</v>
      </c>
      <c r="C281" s="72">
        <f t="shared" si="69"/>
        <v>4.9447359645940026</v>
      </c>
    </row>
    <row r="282" spans="1:3" x14ac:dyDescent="0.55000000000000004">
      <c r="A282" t="s">
        <v>539</v>
      </c>
      <c r="B282">
        <v>46.7807211469447</v>
      </c>
      <c r="C282" s="72">
        <f t="shared" si="69"/>
        <v>5.191282312995412</v>
      </c>
    </row>
    <row r="283" spans="1:3" x14ac:dyDescent="0.55000000000000004">
      <c r="A283" t="s">
        <v>540</v>
      </c>
      <c r="B283">
        <v>47.576207583541098</v>
      </c>
      <c r="C283" s="72">
        <f t="shared" si="69"/>
        <v>5.3954722337962977</v>
      </c>
    </row>
    <row r="284" spans="1:3" x14ac:dyDescent="0.55000000000000004">
      <c r="A284" t="s">
        <v>541</v>
      </c>
      <c r="B284">
        <v>47.787884835558003</v>
      </c>
      <c r="C284" s="72">
        <f t="shared" si="69"/>
        <v>5.4541638906238461</v>
      </c>
    </row>
    <row r="285" spans="1:3" x14ac:dyDescent="0.55000000000000004">
      <c r="A285" t="s">
        <v>542</v>
      </c>
      <c r="B285">
        <v>47.807186115642999</v>
      </c>
      <c r="C285" s="72">
        <f t="shared" si="69"/>
        <v>5.5713850327840646</v>
      </c>
    </row>
    <row r="286" spans="1:3" x14ac:dyDescent="0.55000000000000004">
      <c r="A286" t="s">
        <v>543</v>
      </c>
      <c r="B286">
        <v>47.9184029500517</v>
      </c>
      <c r="C286" s="72">
        <f t="shared" si="69"/>
        <v>5.7975042051379404</v>
      </c>
    </row>
    <row r="287" spans="1:3" x14ac:dyDescent="0.55000000000000004">
      <c r="A287" t="s">
        <v>544</v>
      </c>
      <c r="B287">
        <v>47.988805182676302</v>
      </c>
      <c r="C287" s="72">
        <f t="shared" si="69"/>
        <v>5.6657465385998762</v>
      </c>
    </row>
    <row r="288" spans="1:3" x14ac:dyDescent="0.55000000000000004">
      <c r="A288" t="s">
        <v>545</v>
      </c>
      <c r="B288">
        <v>48.281224573743501</v>
      </c>
      <c r="C288" s="72">
        <f t="shared" si="69"/>
        <v>5.7154275334041102</v>
      </c>
    </row>
    <row r="289" spans="1:3" x14ac:dyDescent="0.55000000000000004">
      <c r="A289" t="s">
        <v>546</v>
      </c>
      <c r="B289">
        <v>48.463217647638302</v>
      </c>
      <c r="C289" s="72">
        <f t="shared" si="69"/>
        <v>5.8481463972388354</v>
      </c>
    </row>
    <row r="290" spans="1:3" x14ac:dyDescent="0.55000000000000004">
      <c r="A290" t="s">
        <v>547</v>
      </c>
      <c r="B290">
        <v>48.723715293447299</v>
      </c>
      <c r="C290" s="72">
        <f t="shared" si="69"/>
        <v>5.79287236520139</v>
      </c>
    </row>
    <row r="291" spans="1:3" x14ac:dyDescent="0.55000000000000004">
      <c r="A291" t="s">
        <v>548</v>
      </c>
      <c r="B291">
        <v>48.631325981943498</v>
      </c>
      <c r="C291" s="72">
        <f t="shared" si="69"/>
        <v>5.7472695832092455</v>
      </c>
    </row>
    <row r="292" spans="1:3" x14ac:dyDescent="0.55000000000000004">
      <c r="A292" t="s">
        <v>549</v>
      </c>
      <c r="B292">
        <v>48.765851059700601</v>
      </c>
      <c r="C292" s="72">
        <f t="shared" si="69"/>
        <v>5.6406891283194511</v>
      </c>
    </row>
    <row r="293" spans="1:3" x14ac:dyDescent="0.55000000000000004">
      <c r="A293" t="s">
        <v>550</v>
      </c>
      <c r="B293">
        <v>48.909632928940503</v>
      </c>
      <c r="C293" s="72">
        <f t="shared" si="69"/>
        <v>5.3437321695166844</v>
      </c>
    </row>
    <row r="294" spans="1:3" x14ac:dyDescent="0.55000000000000004">
      <c r="A294" t="s">
        <v>551</v>
      </c>
      <c r="B294">
        <v>49.177944430241602</v>
      </c>
      <c r="C294" s="72">
        <f t="shared" si="69"/>
        <v>5.1243829178410891</v>
      </c>
    </row>
    <row r="295" spans="1:3" x14ac:dyDescent="0.55000000000000004">
      <c r="A295" t="s">
        <v>552</v>
      </c>
      <c r="B295">
        <v>49.941734555108603</v>
      </c>
      <c r="C295" s="72">
        <f t="shared" si="69"/>
        <v>4.9720797258036527</v>
      </c>
    </row>
    <row r="296" spans="1:3" x14ac:dyDescent="0.55000000000000004">
      <c r="A296" t="s">
        <v>553</v>
      </c>
      <c r="B296">
        <v>50.179897246894498</v>
      </c>
      <c r="C296" s="72">
        <f t="shared" si="69"/>
        <v>5.0054787307862796</v>
      </c>
    </row>
    <row r="297" spans="1:3" x14ac:dyDescent="0.55000000000000004">
      <c r="A297" t="s">
        <v>554</v>
      </c>
      <c r="B297">
        <v>50.244552258886699</v>
      </c>
      <c r="C297" s="72">
        <f t="shared" si="69"/>
        <v>5.0983258821128743</v>
      </c>
    </row>
    <row r="298" spans="1:3" x14ac:dyDescent="0.55000000000000004">
      <c r="A298" t="s">
        <v>555</v>
      </c>
      <c r="B298">
        <v>50.253728426183201</v>
      </c>
      <c r="C298" s="72">
        <f t="shared" si="69"/>
        <v>4.8735461375157882</v>
      </c>
    </row>
    <row r="299" spans="1:3" x14ac:dyDescent="0.55000000000000004">
      <c r="A299" t="s">
        <v>556</v>
      </c>
      <c r="B299">
        <v>50.406764708918097</v>
      </c>
      <c r="C299" s="72">
        <f t="shared" si="69"/>
        <v>5.0385908068298164</v>
      </c>
    </row>
    <row r="300" spans="1:3" x14ac:dyDescent="0.55000000000000004">
      <c r="A300" t="s">
        <v>557</v>
      </c>
      <c r="B300">
        <v>50.623479071340398</v>
      </c>
      <c r="C300" s="72">
        <f t="shared" si="69"/>
        <v>4.85127400614995</v>
      </c>
    </row>
    <row r="301" spans="1:3" x14ac:dyDescent="0.55000000000000004">
      <c r="A301" t="s">
        <v>558</v>
      </c>
      <c r="B301">
        <v>50.683210959527798</v>
      </c>
      <c r="C301" s="72">
        <f t="shared" si="69"/>
        <v>4.5807798566541891</v>
      </c>
    </row>
    <row r="302" spans="1:3" x14ac:dyDescent="0.55000000000000004">
      <c r="A302" t="s">
        <v>559</v>
      </c>
      <c r="B302">
        <v>50.899837749186901</v>
      </c>
      <c r="C302" s="72">
        <f t="shared" si="69"/>
        <v>4.4662490178212266</v>
      </c>
    </row>
    <row r="303" spans="1:3" x14ac:dyDescent="0.55000000000000004">
      <c r="A303" t="s">
        <v>560</v>
      </c>
      <c r="B303">
        <v>50.943830830627</v>
      </c>
      <c r="C303" s="72">
        <f t="shared" si="69"/>
        <v>4.7551753977305111</v>
      </c>
    </row>
    <row r="304" spans="1:3" x14ac:dyDescent="0.55000000000000004">
      <c r="A304" t="s">
        <v>561</v>
      </c>
      <c r="B304">
        <v>50.970539272212299</v>
      </c>
      <c r="C304" s="72">
        <f t="shared" si="69"/>
        <v>4.5209673667186792</v>
      </c>
    </row>
    <row r="305" spans="1:3" x14ac:dyDescent="0.55000000000000004">
      <c r="A305" t="s">
        <v>562</v>
      </c>
      <c r="B305">
        <v>51.051228006455297</v>
      </c>
      <c r="C305" s="72">
        <f t="shared" si="69"/>
        <v>4.3786774695820299</v>
      </c>
    </row>
    <row r="306" spans="1:3" x14ac:dyDescent="0.55000000000000004">
      <c r="A306" t="s">
        <v>563</v>
      </c>
      <c r="B306">
        <v>51.255674193538297</v>
      </c>
      <c r="C306" s="72">
        <f t="shared" si="69"/>
        <v>4.224921938825517</v>
      </c>
    </row>
    <row r="307" spans="1:3" x14ac:dyDescent="0.55000000000000004">
      <c r="A307" t="s">
        <v>564</v>
      </c>
      <c r="B307">
        <v>51.763131248642601</v>
      </c>
      <c r="C307" s="72">
        <f t="shared" si="69"/>
        <v>3.6470433190985148</v>
      </c>
    </row>
    <row r="308" spans="1:3" x14ac:dyDescent="0.55000000000000004">
      <c r="A308" t="s">
        <v>565</v>
      </c>
      <c r="B308">
        <v>52.0124161383794</v>
      </c>
      <c r="C308" s="72">
        <f t="shared" si="69"/>
        <v>3.6518984534156544</v>
      </c>
    </row>
    <row r="309" spans="1:3" x14ac:dyDescent="0.55000000000000004">
      <c r="A309" t="s">
        <v>566</v>
      </c>
      <c r="B309">
        <v>52.127755100498902</v>
      </c>
      <c r="C309" s="72">
        <f t="shared" si="69"/>
        <v>3.7480736854991505</v>
      </c>
    </row>
    <row r="310" spans="1:3" x14ac:dyDescent="0.55000000000000004">
      <c r="A310" t="s">
        <v>567</v>
      </c>
      <c r="B310">
        <v>52.069567439415401</v>
      </c>
      <c r="C310" s="72">
        <f t="shared" si="69"/>
        <v>3.6133418755176621</v>
      </c>
    </row>
    <row r="311" spans="1:3" x14ac:dyDescent="0.55000000000000004">
      <c r="A311" t="s">
        <v>568</v>
      </c>
      <c r="B311">
        <v>52.119018371843197</v>
      </c>
      <c r="C311" s="72">
        <f t="shared" si="69"/>
        <v>3.3968727666073733</v>
      </c>
    </row>
    <row r="312" spans="1:3" x14ac:dyDescent="0.55000000000000004">
      <c r="A312" t="s">
        <v>569</v>
      </c>
      <c r="B312">
        <v>52.4477830733857</v>
      </c>
      <c r="C312" s="72">
        <f t="shared" si="69"/>
        <v>3.6036717260669207</v>
      </c>
    </row>
    <row r="313" spans="1:3" x14ac:dyDescent="0.55000000000000004">
      <c r="A313" t="s">
        <v>570</v>
      </c>
      <c r="B313">
        <v>52.622184712387103</v>
      </c>
      <c r="C313" s="72">
        <f t="shared" si="69"/>
        <v>3.8256726757261674</v>
      </c>
    </row>
    <row r="314" spans="1:3" x14ac:dyDescent="0.55000000000000004">
      <c r="A314" t="s">
        <v>571</v>
      </c>
      <c r="B314">
        <v>52.947995260567303</v>
      </c>
      <c r="C314" s="72">
        <f t="shared" si="69"/>
        <v>4.0238979178536169</v>
      </c>
    </row>
    <row r="315" spans="1:3" x14ac:dyDescent="0.55000000000000004">
      <c r="A315" t="s">
        <v>572</v>
      </c>
      <c r="B315">
        <v>52.920267699735298</v>
      </c>
      <c r="C315" s="72">
        <f t="shared" si="69"/>
        <v>3.8796392750269604</v>
      </c>
    </row>
    <row r="316" spans="1:3" x14ac:dyDescent="0.55000000000000004">
      <c r="A316" t="s">
        <v>573</v>
      </c>
      <c r="B316">
        <v>52.913706453523098</v>
      </c>
      <c r="C316" s="72">
        <f t="shared" si="69"/>
        <v>3.8123339659664168</v>
      </c>
    </row>
    <row r="317" spans="1:3" x14ac:dyDescent="0.55000000000000004">
      <c r="A317" t="s">
        <v>574</v>
      </c>
      <c r="B317">
        <v>53.108472917508799</v>
      </c>
      <c r="C317" s="72">
        <f t="shared" si="69"/>
        <v>4.0297657693824078</v>
      </c>
    </row>
    <row r="318" spans="1:3" x14ac:dyDescent="0.55000000000000004">
      <c r="A318" t="s">
        <v>575</v>
      </c>
      <c r="B318">
        <v>53.332961920606301</v>
      </c>
      <c r="C318" s="72">
        <f t="shared" si="69"/>
        <v>4.0527956362924726</v>
      </c>
    </row>
    <row r="319" spans="1:3" x14ac:dyDescent="0.55000000000000004">
      <c r="A319" t="s">
        <v>576</v>
      </c>
      <c r="B319">
        <v>53.997138731988798</v>
      </c>
      <c r="C319" s="72">
        <f t="shared" si="69"/>
        <v>4.3158275580648535</v>
      </c>
    </row>
    <row r="320" spans="1:3" x14ac:dyDescent="0.55000000000000004">
      <c r="A320" t="s">
        <v>577</v>
      </c>
      <c r="B320">
        <v>54.284757583516303</v>
      </c>
      <c r="C320" s="72">
        <f t="shared" si="69"/>
        <v>4.368844237290034</v>
      </c>
    </row>
    <row r="321" spans="1:4" x14ac:dyDescent="0.55000000000000004">
      <c r="A321" t="s">
        <v>578</v>
      </c>
      <c r="B321">
        <v>54.478085973115398</v>
      </c>
      <c r="C321" s="72">
        <f t="shared" si="69"/>
        <v>4.5087897379912221</v>
      </c>
    </row>
    <row r="322" spans="1:4" x14ac:dyDescent="0.55000000000000004">
      <c r="A322" t="s">
        <v>579</v>
      </c>
      <c r="B322">
        <v>54.533746589841797</v>
      </c>
      <c r="C322" s="72">
        <f t="shared" si="69"/>
        <v>4.7324747863395373</v>
      </c>
    </row>
    <row r="323" spans="1:4" x14ac:dyDescent="0.55000000000000004">
      <c r="A323" t="s">
        <v>580</v>
      </c>
      <c r="B323">
        <v>54.739684350200598</v>
      </c>
      <c r="C323" s="72">
        <f t="shared" si="69"/>
        <v>5.028233570441131</v>
      </c>
    </row>
    <row r="324" spans="1:4" x14ac:dyDescent="0.55000000000000004">
      <c r="A324" t="s">
        <v>581</v>
      </c>
      <c r="B324">
        <v>55.073362711891001</v>
      </c>
      <c r="C324" s="72">
        <f t="shared" si="69"/>
        <v>5.006083164338051</v>
      </c>
    </row>
    <row r="325" spans="1:4" x14ac:dyDescent="0.55000000000000004">
      <c r="A325" t="s">
        <v>582</v>
      </c>
      <c r="B325">
        <v>55.408410747210901</v>
      </c>
      <c r="C325" s="72">
        <f t="shared" si="69"/>
        <v>5.2947745329317968</v>
      </c>
    </row>
    <row r="326" spans="1:4" x14ac:dyDescent="0.55000000000000004">
      <c r="A326" t="s">
        <v>583</v>
      </c>
      <c r="B326">
        <v>55.605835387438503</v>
      </c>
      <c r="C326" s="72">
        <f t="shared" si="69"/>
        <v>5.0197181475737693</v>
      </c>
    </row>
    <row r="327" spans="1:4" x14ac:dyDescent="0.55000000000000004">
      <c r="A327" t="s">
        <v>584</v>
      </c>
      <c r="B327">
        <v>55.637510906338299</v>
      </c>
      <c r="C327" s="72">
        <f t="shared" si="69"/>
        <v>5.1345983773558999</v>
      </c>
    </row>
    <row r="328" spans="1:4" x14ac:dyDescent="0.55000000000000004">
      <c r="A328" t="s">
        <v>585</v>
      </c>
      <c r="B328">
        <v>55.710987005900201</v>
      </c>
      <c r="C328" s="72">
        <f>100*B328/B316-100</f>
        <v>5.2864952010763062</v>
      </c>
      <c r="D328" s="71">
        <v>5.3</v>
      </c>
    </row>
    <row r="329" spans="1:4" x14ac:dyDescent="0.55000000000000004">
      <c r="A329" t="s">
        <v>586</v>
      </c>
      <c r="B329">
        <v>55.906373473171001</v>
      </c>
      <c r="C329" s="72">
        <f t="shared" ref="C329:C392" si="70">100*B329/B317-100</f>
        <v>5.2682752900993108</v>
      </c>
      <c r="D329" s="71">
        <v>5.3</v>
      </c>
    </row>
    <row r="330" spans="1:4" x14ac:dyDescent="0.55000000000000004">
      <c r="A330" t="s">
        <v>587</v>
      </c>
      <c r="B330">
        <v>56.1089777836564</v>
      </c>
      <c r="C330" s="72">
        <f t="shared" si="70"/>
        <v>5.2050659912393229</v>
      </c>
      <c r="D330" s="71">
        <v>5.2</v>
      </c>
    </row>
    <row r="331" spans="1:4" x14ac:dyDescent="0.55000000000000004">
      <c r="A331" t="s">
        <v>588</v>
      </c>
      <c r="B331">
        <v>56.859410626087602</v>
      </c>
      <c r="C331" s="72">
        <f t="shared" si="70"/>
        <v>5.3007843773084034</v>
      </c>
      <c r="D331" s="71">
        <v>5.3</v>
      </c>
    </row>
    <row r="332" spans="1:4" x14ac:dyDescent="0.55000000000000004">
      <c r="A332" t="s">
        <v>589</v>
      </c>
      <c r="B332">
        <v>57.123243957582297</v>
      </c>
      <c r="C332" s="72">
        <f t="shared" si="70"/>
        <v>5.2288828400845802</v>
      </c>
      <c r="D332" s="71">
        <v>5.2</v>
      </c>
    </row>
    <row r="333" spans="1:4" x14ac:dyDescent="0.55000000000000004">
      <c r="A333" t="s">
        <v>590</v>
      </c>
      <c r="B333">
        <v>57.287854039492501</v>
      </c>
      <c r="C333" s="72">
        <f t="shared" si="70"/>
        <v>5.157611572043308</v>
      </c>
      <c r="D333" s="71">
        <v>5.0999999999999996</v>
      </c>
    </row>
    <row r="334" spans="1:4" x14ac:dyDescent="0.55000000000000004">
      <c r="A334" t="s">
        <v>591</v>
      </c>
      <c r="B334">
        <v>57.297195112292997</v>
      </c>
      <c r="C334" s="72">
        <f t="shared" si="70"/>
        <v>5.0674099896997546</v>
      </c>
      <c r="D334" s="71">
        <v>5.0999999999999996</v>
      </c>
    </row>
    <row r="335" spans="1:4" x14ac:dyDescent="0.55000000000000004">
      <c r="A335" t="s">
        <v>592</v>
      </c>
      <c r="B335">
        <v>57.450871886046897</v>
      </c>
      <c r="C335" s="72">
        <f t="shared" si="70"/>
        <v>4.9528738940131802</v>
      </c>
      <c r="D335" s="71">
        <v>4.9000000000000004</v>
      </c>
    </row>
    <row r="336" spans="1:4" x14ac:dyDescent="0.55000000000000004">
      <c r="A336" t="s">
        <v>593</v>
      </c>
      <c r="B336">
        <v>57.849688625451599</v>
      </c>
      <c r="C336" s="72">
        <f t="shared" si="70"/>
        <v>5.0411410831849537</v>
      </c>
      <c r="D336" s="71">
        <v>5</v>
      </c>
    </row>
    <row r="337" spans="1:4" x14ac:dyDescent="0.55000000000000004">
      <c r="A337" t="s">
        <v>594</v>
      </c>
      <c r="B337">
        <v>58.228217966281001</v>
      </c>
      <c r="C337" s="72">
        <f t="shared" si="70"/>
        <v>5.089132102948895</v>
      </c>
      <c r="D337" s="71">
        <v>5.0999999999999996</v>
      </c>
    </row>
    <row r="338" spans="1:4" x14ac:dyDescent="0.55000000000000004">
      <c r="A338" t="s">
        <v>595</v>
      </c>
      <c r="B338">
        <v>58.440087909750403</v>
      </c>
      <c r="C338" s="72">
        <f t="shared" si="70"/>
        <v>5.0970415291200908</v>
      </c>
      <c r="D338" s="71">
        <v>5.0999999999999996</v>
      </c>
    </row>
    <row r="339" spans="1:4" x14ac:dyDescent="0.55000000000000004">
      <c r="A339" t="s">
        <v>596</v>
      </c>
      <c r="B339">
        <v>58.454742331472602</v>
      </c>
      <c r="C339" s="72">
        <f t="shared" si="70"/>
        <v>5.0635468396077243</v>
      </c>
      <c r="D339" s="71">
        <v>5.0999999999999996</v>
      </c>
    </row>
    <row r="340" spans="1:4" x14ac:dyDescent="0.55000000000000004">
      <c r="A340" t="s">
        <v>597</v>
      </c>
      <c r="B340">
        <v>58.520767456488102</v>
      </c>
      <c r="C340" s="72">
        <f t="shared" si="70"/>
        <v>5.0434942936665692</v>
      </c>
      <c r="D340" s="71">
        <v>5</v>
      </c>
    </row>
    <row r="341" spans="1:4" x14ac:dyDescent="0.55000000000000004">
      <c r="A341" t="s">
        <v>598</v>
      </c>
      <c r="B341">
        <v>58.895014204702498</v>
      </c>
      <c r="C341" s="72">
        <f t="shared" si="70"/>
        <v>5.3457960977664243</v>
      </c>
      <c r="D341" s="71">
        <v>5.3</v>
      </c>
    </row>
    <row r="342" spans="1:4" x14ac:dyDescent="0.55000000000000004">
      <c r="A342" t="s">
        <v>599</v>
      </c>
      <c r="B342">
        <v>59.207706620490001</v>
      </c>
      <c r="C342" s="72">
        <f t="shared" si="70"/>
        <v>5.5226970072090751</v>
      </c>
      <c r="D342" s="71">
        <v>5.5</v>
      </c>
    </row>
    <row r="343" spans="1:4" x14ac:dyDescent="0.55000000000000004">
      <c r="A343" t="s">
        <v>600</v>
      </c>
      <c r="B343">
        <v>60.215047454030703</v>
      </c>
      <c r="C343" s="72">
        <f t="shared" si="70"/>
        <v>5.9016384288786554</v>
      </c>
      <c r="D343" s="71">
        <v>5.9</v>
      </c>
    </row>
    <row r="344" spans="1:4" x14ac:dyDescent="0.55000000000000004">
      <c r="A344" t="s">
        <v>601</v>
      </c>
      <c r="B344">
        <v>60.642969370444099</v>
      </c>
      <c r="C344" s="72">
        <f t="shared" si="70"/>
        <v>6.1616343348347442</v>
      </c>
      <c r="D344" s="71">
        <v>6.2</v>
      </c>
    </row>
    <row r="345" spans="1:4" x14ac:dyDescent="0.55000000000000004">
      <c r="A345" t="s">
        <v>602</v>
      </c>
      <c r="B345">
        <v>60.900200732617201</v>
      </c>
      <c r="C345" s="72">
        <f t="shared" si="70"/>
        <v>6.3056065787251612</v>
      </c>
      <c r="D345" s="71">
        <v>6.3</v>
      </c>
    </row>
    <row r="346" spans="1:4" x14ac:dyDescent="0.55000000000000004">
      <c r="A346" t="s">
        <v>603</v>
      </c>
      <c r="B346">
        <v>60.8906631767356</v>
      </c>
      <c r="C346" s="72">
        <f t="shared" si="70"/>
        <v>6.2716299766506864</v>
      </c>
      <c r="D346" s="71">
        <v>6.3</v>
      </c>
    </row>
    <row r="347" spans="1:4" x14ac:dyDescent="0.55000000000000004">
      <c r="A347" t="s">
        <v>604</v>
      </c>
      <c r="B347">
        <v>61.355609278572999</v>
      </c>
      <c r="C347" s="72">
        <f t="shared" si="70"/>
        <v>6.7966547144334015</v>
      </c>
      <c r="D347" s="71">
        <v>6.7</v>
      </c>
    </row>
    <row r="348" spans="1:4" x14ac:dyDescent="0.55000000000000004">
      <c r="A348" t="s">
        <v>605</v>
      </c>
      <c r="B348">
        <v>61.953905598118197</v>
      </c>
      <c r="C348" s="72">
        <f t="shared" si="70"/>
        <v>7.0946224088419854</v>
      </c>
      <c r="D348" s="71">
        <v>7</v>
      </c>
    </row>
    <row r="349" spans="1:4" x14ac:dyDescent="0.55000000000000004">
      <c r="A349" t="s">
        <v>606</v>
      </c>
      <c r="B349">
        <v>62.4137374917781</v>
      </c>
      <c r="C349" s="72">
        <f t="shared" si="70"/>
        <v>7.1881291780573946</v>
      </c>
      <c r="D349" s="71">
        <v>7</v>
      </c>
    </row>
    <row r="350" spans="1:4" x14ac:dyDescent="0.55000000000000004">
      <c r="A350" t="s">
        <v>607</v>
      </c>
      <c r="B350">
        <v>62.6450342347012</v>
      </c>
      <c r="C350" s="72">
        <f t="shared" si="70"/>
        <v>7.1953114297920564</v>
      </c>
      <c r="D350" s="71">
        <v>7.1</v>
      </c>
    </row>
    <row r="351" spans="1:4" x14ac:dyDescent="0.55000000000000004">
      <c r="A351" t="s">
        <v>608</v>
      </c>
      <c r="B351">
        <v>62.7013885385633</v>
      </c>
      <c r="C351" s="72">
        <f t="shared" si="70"/>
        <v>7.2648446263088857</v>
      </c>
      <c r="D351" s="71">
        <v>7.2</v>
      </c>
    </row>
    <row r="352" spans="1:4" x14ac:dyDescent="0.55000000000000004">
      <c r="A352" t="s">
        <v>609</v>
      </c>
      <c r="B352">
        <v>62.469738043731397</v>
      </c>
      <c r="C352" s="72">
        <f t="shared" si="70"/>
        <v>6.7479815437818189</v>
      </c>
      <c r="D352" s="71">
        <v>6.7</v>
      </c>
    </row>
    <row r="353" spans="1:4" x14ac:dyDescent="0.55000000000000004">
      <c r="A353" t="s">
        <v>610</v>
      </c>
      <c r="B353">
        <v>62.831131318710398</v>
      </c>
      <c r="C353" s="72">
        <f t="shared" si="70"/>
        <v>6.6832772980189077</v>
      </c>
      <c r="D353" s="71">
        <v>6.7</v>
      </c>
    </row>
    <row r="354" spans="1:4" x14ac:dyDescent="0.55000000000000004">
      <c r="A354" t="s">
        <v>611</v>
      </c>
      <c r="B354">
        <v>63.1358083023391</v>
      </c>
      <c r="C354" s="72">
        <f t="shared" si="70"/>
        <v>6.6344432271756091</v>
      </c>
      <c r="D354" s="71">
        <v>6.6</v>
      </c>
    </row>
    <row r="355" spans="1:4" x14ac:dyDescent="0.55000000000000004">
      <c r="A355" t="s">
        <v>612</v>
      </c>
      <c r="B355">
        <v>65.127544616160804</v>
      </c>
      <c r="C355" s="72">
        <f t="shared" si="70"/>
        <v>8.1582550705127233</v>
      </c>
      <c r="D355" s="71">
        <v>8.1</v>
      </c>
    </row>
    <row r="356" spans="1:4" x14ac:dyDescent="0.55000000000000004">
      <c r="A356" t="s">
        <v>613</v>
      </c>
      <c r="B356">
        <v>65.609886061298198</v>
      </c>
      <c r="C356" s="72">
        <f t="shared" si="70"/>
        <v>8.1904246154457923</v>
      </c>
      <c r="D356" s="71">
        <v>8.1999999999999993</v>
      </c>
    </row>
    <row r="357" spans="1:4" x14ac:dyDescent="0.55000000000000004">
      <c r="A357" t="s">
        <v>614</v>
      </c>
      <c r="B357">
        <v>65.900864895099105</v>
      </c>
      <c r="C357" s="72">
        <f t="shared" si="70"/>
        <v>8.2112441376627885</v>
      </c>
      <c r="D357" s="71">
        <v>8.1999999999999993</v>
      </c>
    </row>
    <row r="358" spans="1:4" x14ac:dyDescent="0.55000000000000004">
      <c r="A358" t="s">
        <v>615</v>
      </c>
      <c r="B358">
        <v>65.759188015302001</v>
      </c>
      <c r="C358" s="72">
        <f t="shared" si="70"/>
        <v>7.9955194845480122</v>
      </c>
      <c r="D358" s="71">
        <v>7.9</v>
      </c>
    </row>
    <row r="359" spans="1:4" x14ac:dyDescent="0.55000000000000004">
      <c r="A359" t="s">
        <v>616</v>
      </c>
      <c r="B359">
        <v>66.265047309573504</v>
      </c>
      <c r="C359" s="72">
        <f t="shared" si="70"/>
        <v>8.0016123851206089</v>
      </c>
      <c r="D359" s="71">
        <v>8</v>
      </c>
    </row>
    <row r="360" spans="1:4" x14ac:dyDescent="0.55000000000000004">
      <c r="A360" t="s">
        <v>617</v>
      </c>
      <c r="B360">
        <v>66.7345829915606</v>
      </c>
      <c r="C360" s="72">
        <f t="shared" si="70"/>
        <v>7.7165068889339068</v>
      </c>
      <c r="D360" s="71">
        <v>7.8</v>
      </c>
    </row>
    <row r="361" spans="1:4" x14ac:dyDescent="0.55000000000000004">
      <c r="A361" t="s">
        <v>618</v>
      </c>
      <c r="B361">
        <v>67.085971006940298</v>
      </c>
      <c r="C361" s="72">
        <f t="shared" si="70"/>
        <v>7.4859056722531392</v>
      </c>
      <c r="D361" s="71">
        <v>7.6</v>
      </c>
    </row>
    <row r="362" spans="1:4" x14ac:dyDescent="0.55000000000000004">
      <c r="A362" t="s">
        <v>619</v>
      </c>
      <c r="B362">
        <v>67.277418790152694</v>
      </c>
      <c r="C362" s="72">
        <f t="shared" si="70"/>
        <v>7.3946556371829075</v>
      </c>
      <c r="D362" s="71">
        <v>7.4</v>
      </c>
    </row>
    <row r="363" spans="1:4" x14ac:dyDescent="0.55000000000000004">
      <c r="A363" t="s">
        <v>620</v>
      </c>
      <c r="B363">
        <v>67.365968432265205</v>
      </c>
      <c r="C363" s="72">
        <f t="shared" si="70"/>
        <v>7.4393566114298153</v>
      </c>
      <c r="D363" s="71">
        <v>7.5</v>
      </c>
    </row>
    <row r="364" spans="1:4" x14ac:dyDescent="0.55000000000000004">
      <c r="A364" t="s">
        <v>621</v>
      </c>
      <c r="B364">
        <v>67.001344919073901</v>
      </c>
      <c r="C364" s="72">
        <f t="shared" si="70"/>
        <v>7.2540833646047815</v>
      </c>
      <c r="D364" s="71">
        <v>7.3</v>
      </c>
    </row>
    <row r="365" spans="1:4" x14ac:dyDescent="0.55000000000000004">
      <c r="A365" t="s">
        <v>622</v>
      </c>
      <c r="B365">
        <v>67.285929384172306</v>
      </c>
      <c r="C365" s="72">
        <f t="shared" si="70"/>
        <v>7.0901127704751588</v>
      </c>
      <c r="D365" s="71">
        <v>7.1</v>
      </c>
    </row>
    <row r="366" spans="1:4" x14ac:dyDescent="0.55000000000000004">
      <c r="A366" t="s">
        <v>623</v>
      </c>
      <c r="B366">
        <v>67.676400636204505</v>
      </c>
      <c r="C366" s="72">
        <f t="shared" si="70"/>
        <v>7.1917861764306963</v>
      </c>
      <c r="D366" s="71">
        <v>7.2</v>
      </c>
    </row>
    <row r="367" spans="1:4" x14ac:dyDescent="0.55000000000000004">
      <c r="A367" t="s">
        <v>624</v>
      </c>
      <c r="B367">
        <v>68.426517459751906</v>
      </c>
      <c r="C367" s="72">
        <f t="shared" si="70"/>
        <v>5.0654033758436725</v>
      </c>
      <c r="D367" s="71">
        <v>5.0999999999999996</v>
      </c>
    </row>
    <row r="368" spans="1:4" x14ac:dyDescent="0.55000000000000004">
      <c r="A368" t="s">
        <v>625</v>
      </c>
      <c r="B368">
        <v>68.614155454015901</v>
      </c>
      <c r="C368" s="72">
        <f t="shared" si="70"/>
        <v>4.5789888888251795</v>
      </c>
      <c r="D368" s="71">
        <v>4.5999999999999996</v>
      </c>
    </row>
    <row r="369" spans="1:4" x14ac:dyDescent="0.55000000000000004">
      <c r="A369" t="s">
        <v>626</v>
      </c>
      <c r="B369">
        <v>68.722251598507896</v>
      </c>
      <c r="C369" s="72">
        <f t="shared" si="70"/>
        <v>4.281258990909862</v>
      </c>
      <c r="D369" s="71">
        <v>4.3</v>
      </c>
    </row>
    <row r="370" spans="1:4" x14ac:dyDescent="0.55000000000000004">
      <c r="A370" t="s">
        <v>627</v>
      </c>
      <c r="B370">
        <v>68.433686488156198</v>
      </c>
      <c r="C370" s="72">
        <f t="shared" si="70"/>
        <v>4.0671099409436948</v>
      </c>
      <c r="D370" s="71">
        <v>4.0999999999999996</v>
      </c>
    </row>
    <row r="371" spans="1:4" x14ac:dyDescent="0.55000000000000004">
      <c r="A371" t="s">
        <v>628</v>
      </c>
      <c r="B371">
        <v>68.531207989697293</v>
      </c>
      <c r="C371" s="72">
        <f t="shared" si="70"/>
        <v>3.4198431482842864</v>
      </c>
      <c r="D371" s="71">
        <v>3.5</v>
      </c>
    </row>
    <row r="372" spans="1:4" x14ac:dyDescent="0.55000000000000004">
      <c r="A372" t="s">
        <v>629</v>
      </c>
      <c r="B372">
        <v>68.972564295699399</v>
      </c>
      <c r="C372" s="72">
        <f t="shared" si="70"/>
        <v>3.3535555386954599</v>
      </c>
      <c r="D372" s="71">
        <v>3.4</v>
      </c>
    </row>
    <row r="373" spans="1:4" x14ac:dyDescent="0.55000000000000004">
      <c r="A373" t="s">
        <v>630</v>
      </c>
      <c r="B373">
        <v>69.114394668557907</v>
      </c>
      <c r="C373" s="72">
        <f t="shared" si="70"/>
        <v>3.0236182486018777</v>
      </c>
      <c r="D373" s="71">
        <v>3.1</v>
      </c>
    </row>
    <row r="374" spans="1:4" x14ac:dyDescent="0.55000000000000004">
      <c r="A374" t="s">
        <v>631</v>
      </c>
      <c r="B374">
        <v>69.123041311660302</v>
      </c>
      <c r="C374" s="72">
        <f t="shared" si="70"/>
        <v>2.7433016228882821</v>
      </c>
      <c r="D374" s="71">
        <v>2.8</v>
      </c>
    </row>
    <row r="375" spans="1:4" x14ac:dyDescent="0.55000000000000004">
      <c r="A375" t="s">
        <v>632</v>
      </c>
      <c r="B375">
        <v>69.035883028011597</v>
      </c>
      <c r="C375" s="72">
        <f t="shared" si="70"/>
        <v>2.4788697239993667</v>
      </c>
      <c r="D375" s="71">
        <v>2.5</v>
      </c>
    </row>
    <row r="376" spans="1:4" x14ac:dyDescent="0.55000000000000004">
      <c r="A376" t="s">
        <v>633</v>
      </c>
      <c r="B376">
        <v>68.451250467903407</v>
      </c>
      <c r="C376" s="72">
        <f t="shared" si="70"/>
        <v>2.1639946938091299</v>
      </c>
      <c r="D376" s="71">
        <v>2.1</v>
      </c>
    </row>
    <row r="377" spans="1:4" x14ac:dyDescent="0.55000000000000004">
      <c r="A377" t="s">
        <v>634</v>
      </c>
      <c r="B377">
        <v>68.789162029294701</v>
      </c>
      <c r="C377" s="72">
        <f t="shared" si="70"/>
        <v>2.2340965769226671</v>
      </c>
      <c r="D377" s="71">
        <v>2.2000000000000002</v>
      </c>
    </row>
    <row r="378" spans="1:4" x14ac:dyDescent="0.55000000000000004">
      <c r="A378" t="s">
        <v>635</v>
      </c>
      <c r="B378">
        <v>69.173243781192795</v>
      </c>
      <c r="C378" s="72">
        <f t="shared" si="70"/>
        <v>2.2117652991544219</v>
      </c>
      <c r="D378" s="71">
        <v>2.2000000000000002</v>
      </c>
    </row>
    <row r="379" spans="1:4" x14ac:dyDescent="0.55000000000000004">
      <c r="A379" t="s">
        <v>636</v>
      </c>
      <c r="B379">
        <v>70.033854363722099</v>
      </c>
      <c r="C379" s="72">
        <f t="shared" si="70"/>
        <v>2.3489970900764092</v>
      </c>
      <c r="D379" s="71">
        <v>2.2999999999999998</v>
      </c>
    </row>
    <row r="380" spans="1:4" x14ac:dyDescent="0.55000000000000004">
      <c r="A380" t="s">
        <v>637</v>
      </c>
      <c r="B380">
        <v>70.231641362096994</v>
      </c>
      <c r="C380" s="72">
        <f t="shared" si="70"/>
        <v>2.3573647411066787</v>
      </c>
      <c r="D380" s="71">
        <v>2.4</v>
      </c>
    </row>
    <row r="381" spans="1:4" x14ac:dyDescent="0.55000000000000004">
      <c r="A381" t="s">
        <v>638</v>
      </c>
      <c r="B381">
        <v>70.234701725656294</v>
      </c>
      <c r="C381" s="72">
        <f t="shared" si="70"/>
        <v>2.2008157357598037</v>
      </c>
      <c r="D381" s="71">
        <v>2.2000000000000002</v>
      </c>
    </row>
    <row r="382" spans="1:4" x14ac:dyDescent="0.55000000000000004">
      <c r="A382" t="s">
        <v>639</v>
      </c>
      <c r="B382">
        <v>69.980260706811507</v>
      </c>
      <c r="C382" s="72">
        <f t="shared" si="70"/>
        <v>2.2599604054985036</v>
      </c>
      <c r="D382" s="71">
        <v>2.2999999999999998</v>
      </c>
    </row>
    <row r="383" spans="1:4" x14ac:dyDescent="0.55000000000000004">
      <c r="A383" t="s">
        <v>640</v>
      </c>
      <c r="B383">
        <v>70.356512240493998</v>
      </c>
      <c r="C383" s="72">
        <f t="shared" si="70"/>
        <v>2.6634642877900347</v>
      </c>
      <c r="D383" s="71">
        <v>2.7</v>
      </c>
    </row>
    <row r="384" spans="1:4" x14ac:dyDescent="0.55000000000000004">
      <c r="A384" t="s">
        <v>641</v>
      </c>
      <c r="B384">
        <v>70.8295489916419</v>
      </c>
      <c r="C384" s="72">
        <f t="shared" si="70"/>
        <v>2.6923526983587607</v>
      </c>
      <c r="D384" s="71">
        <v>2.7</v>
      </c>
    </row>
    <row r="385" spans="1:4" x14ac:dyDescent="0.55000000000000004">
      <c r="A385" t="s">
        <v>642</v>
      </c>
      <c r="B385">
        <v>70.842191627538796</v>
      </c>
      <c r="C385" s="72">
        <f t="shared" si="70"/>
        <v>2.4999089802734176</v>
      </c>
      <c r="D385" s="71">
        <v>2.5</v>
      </c>
    </row>
    <row r="386" spans="1:4" x14ac:dyDescent="0.55000000000000004">
      <c r="A386" t="s">
        <v>643</v>
      </c>
      <c r="B386">
        <v>70.796751065816906</v>
      </c>
      <c r="C386" s="72">
        <f t="shared" si="70"/>
        <v>2.4213485436935827</v>
      </c>
      <c r="D386" s="71">
        <v>2.4</v>
      </c>
    </row>
    <row r="387" spans="1:4" x14ac:dyDescent="0.55000000000000004">
      <c r="A387" t="s">
        <v>644</v>
      </c>
      <c r="B387">
        <v>70.773872832773705</v>
      </c>
      <c r="C387" s="72">
        <f t="shared" si="70"/>
        <v>2.5175165848996386</v>
      </c>
      <c r="D387" s="71">
        <v>2.5</v>
      </c>
    </row>
    <row r="388" spans="1:4" x14ac:dyDescent="0.55000000000000004">
      <c r="A388" t="s">
        <v>645</v>
      </c>
      <c r="B388">
        <v>70.220796543647893</v>
      </c>
      <c r="C388" s="72">
        <f t="shared" si="70"/>
        <v>2.5851186992912858</v>
      </c>
      <c r="D388" s="71">
        <v>2.6</v>
      </c>
    </row>
    <row r="389" spans="1:4" x14ac:dyDescent="0.55000000000000004">
      <c r="A389" t="s">
        <v>646</v>
      </c>
      <c r="B389">
        <v>70.597806889545296</v>
      </c>
      <c r="C389" s="72">
        <f t="shared" si="70"/>
        <v>2.6292584571394571</v>
      </c>
      <c r="D389" s="71">
        <v>2.6</v>
      </c>
    </row>
    <row r="390" spans="1:4" x14ac:dyDescent="0.55000000000000004">
      <c r="A390" t="s">
        <v>647</v>
      </c>
      <c r="B390">
        <v>70.859829241242295</v>
      </c>
      <c r="C390" s="72">
        <f t="shared" si="70"/>
        <v>2.4382049588197248</v>
      </c>
      <c r="D390" s="71">
        <v>2.4</v>
      </c>
    </row>
    <row r="391" spans="1:4" x14ac:dyDescent="0.55000000000000004">
      <c r="A391" t="s">
        <v>648</v>
      </c>
      <c r="B391">
        <v>71.272495910924903</v>
      </c>
      <c r="C391" s="72">
        <f t="shared" si="70"/>
        <v>1.7686325541500167</v>
      </c>
      <c r="D391" s="71">
        <v>1.8</v>
      </c>
    </row>
    <row r="392" spans="1:4" x14ac:dyDescent="0.55000000000000004">
      <c r="A392" t="s">
        <v>649</v>
      </c>
      <c r="B392">
        <v>71.442740314817797</v>
      </c>
      <c r="C392" s="72">
        <f t="shared" si="70"/>
        <v>1.7244349259569276</v>
      </c>
      <c r="D392" s="71">
        <v>1.7</v>
      </c>
    </row>
    <row r="393" spans="1:4" x14ac:dyDescent="0.55000000000000004">
      <c r="A393" t="s">
        <v>650</v>
      </c>
      <c r="B393">
        <v>71.433336571521394</v>
      </c>
      <c r="C393" s="72">
        <f t="shared" ref="C393:C456" si="71">100*B393/B381-100</f>
        <v>1.7066134210223964</v>
      </c>
      <c r="D393" s="71">
        <v>1.7</v>
      </c>
    </row>
    <row r="394" spans="1:4" x14ac:dyDescent="0.55000000000000004">
      <c r="A394" t="s">
        <v>651</v>
      </c>
      <c r="B394">
        <v>70.897324182926994</v>
      </c>
      <c r="C394" s="72">
        <f t="shared" si="71"/>
        <v>1.3104602167139774</v>
      </c>
      <c r="D394" s="71">
        <v>1.3</v>
      </c>
    </row>
    <row r="395" spans="1:4" x14ac:dyDescent="0.55000000000000004">
      <c r="A395" t="s">
        <v>652</v>
      </c>
      <c r="B395">
        <v>71.294996687574994</v>
      </c>
      <c r="C395" s="72">
        <f t="shared" si="71"/>
        <v>1.333898479607754</v>
      </c>
      <c r="D395" s="71">
        <v>1.3</v>
      </c>
    </row>
    <row r="396" spans="1:4" x14ac:dyDescent="0.55000000000000004">
      <c r="A396" t="s">
        <v>653</v>
      </c>
      <c r="B396">
        <v>71.607469201914896</v>
      </c>
      <c r="C396" s="72">
        <f t="shared" si="71"/>
        <v>1.0982989745773892</v>
      </c>
      <c r="D396" s="71">
        <v>1.1000000000000001</v>
      </c>
    </row>
    <row r="397" spans="1:4" x14ac:dyDescent="0.55000000000000004">
      <c r="A397" t="s">
        <v>654</v>
      </c>
      <c r="B397">
        <v>71.5453327312986</v>
      </c>
      <c r="C397" s="72">
        <f t="shared" si="71"/>
        <v>0.99254566749806372</v>
      </c>
      <c r="D397" s="71">
        <v>1</v>
      </c>
    </row>
    <row r="398" spans="1:4" x14ac:dyDescent="0.55000000000000004">
      <c r="A398" t="s">
        <v>655</v>
      </c>
      <c r="B398">
        <v>71.694627514508795</v>
      </c>
      <c r="C398" s="72">
        <f t="shared" si="71"/>
        <v>1.2682452728052027</v>
      </c>
      <c r="D398" s="71">
        <v>1.3</v>
      </c>
    </row>
    <row r="399" spans="1:4" x14ac:dyDescent="0.55000000000000004">
      <c r="A399" t="s">
        <v>656</v>
      </c>
      <c r="B399">
        <v>71.821549699694103</v>
      </c>
      <c r="C399" s="72">
        <f t="shared" si="71"/>
        <v>1.4803158637310645</v>
      </c>
      <c r="D399" s="71">
        <v>1.5</v>
      </c>
    </row>
    <row r="400" spans="1:4" x14ac:dyDescent="0.55000000000000004">
      <c r="A400" t="s">
        <v>657</v>
      </c>
      <c r="B400">
        <v>71.399309435484199</v>
      </c>
      <c r="C400" s="72">
        <f t="shared" si="71"/>
        <v>1.6782961029269501</v>
      </c>
      <c r="D400" s="71">
        <v>1.7</v>
      </c>
    </row>
    <row r="401" spans="1:4" x14ac:dyDescent="0.55000000000000004">
      <c r="A401" t="s">
        <v>658</v>
      </c>
      <c r="B401">
        <v>71.699314439622697</v>
      </c>
      <c r="C401" s="72">
        <f t="shared" si="71"/>
        <v>1.5602574621061223</v>
      </c>
      <c r="D401" s="71">
        <v>1.5</v>
      </c>
    </row>
    <row r="402" spans="1:4" x14ac:dyDescent="0.55000000000000004">
      <c r="A402" t="s">
        <v>659</v>
      </c>
      <c r="B402">
        <v>72.068177828941003</v>
      </c>
      <c r="C402" s="72">
        <f t="shared" si="71"/>
        <v>1.7052660169203762</v>
      </c>
      <c r="D402" s="71">
        <v>1.7</v>
      </c>
    </row>
    <row r="403" spans="1:4" x14ac:dyDescent="0.55000000000000004">
      <c r="A403" t="s">
        <v>660</v>
      </c>
      <c r="B403">
        <v>72.583130532922695</v>
      </c>
      <c r="C403" s="72">
        <f t="shared" si="71"/>
        <v>1.8389065869614001</v>
      </c>
      <c r="D403" s="71">
        <v>1.8</v>
      </c>
    </row>
    <row r="404" spans="1:4" x14ac:dyDescent="0.55000000000000004">
      <c r="A404" t="s">
        <v>661</v>
      </c>
      <c r="B404">
        <v>72.782446433847198</v>
      </c>
      <c r="C404" s="72">
        <f t="shared" si="71"/>
        <v>1.8752165904133591</v>
      </c>
      <c r="D404" s="71">
        <v>1.9</v>
      </c>
    </row>
    <row r="405" spans="1:4" x14ac:dyDescent="0.55000000000000004">
      <c r="A405" t="s">
        <v>662</v>
      </c>
      <c r="B405">
        <v>72.956744569025105</v>
      </c>
      <c r="C405" s="72">
        <f t="shared" si="71"/>
        <v>2.132628924561601</v>
      </c>
      <c r="D405" s="71">
        <v>2.1</v>
      </c>
    </row>
    <row r="406" spans="1:4" x14ac:dyDescent="0.55000000000000004">
      <c r="A406" t="s">
        <v>663</v>
      </c>
      <c r="B406">
        <v>72.514578614287899</v>
      </c>
      <c r="C406" s="72">
        <f t="shared" si="71"/>
        <v>2.2811219605243735</v>
      </c>
      <c r="D406" s="71">
        <v>2.2999999999999998</v>
      </c>
    </row>
    <row r="407" spans="1:4" x14ac:dyDescent="0.55000000000000004">
      <c r="A407" t="s">
        <v>664</v>
      </c>
      <c r="B407">
        <v>72.781918125752</v>
      </c>
      <c r="C407" s="72">
        <f t="shared" si="71"/>
        <v>2.0855901637711156</v>
      </c>
      <c r="D407" s="71">
        <v>2.1</v>
      </c>
    </row>
    <row r="408" spans="1:4" x14ac:dyDescent="0.55000000000000004">
      <c r="A408" t="s">
        <v>665</v>
      </c>
      <c r="B408">
        <v>73.280546728026906</v>
      </c>
      <c r="C408" s="72">
        <f t="shared" si="71"/>
        <v>2.3364567198909896</v>
      </c>
      <c r="D408" s="71">
        <v>2.2999999999999998</v>
      </c>
    </row>
    <row r="409" spans="1:4" x14ac:dyDescent="0.55000000000000004">
      <c r="A409" t="s">
        <v>666</v>
      </c>
      <c r="B409">
        <v>73.238356881589993</v>
      </c>
      <c r="C409" s="72">
        <f t="shared" si="71"/>
        <v>2.3663656113667741</v>
      </c>
      <c r="D409" s="71">
        <v>2.4</v>
      </c>
    </row>
    <row r="410" spans="1:4" x14ac:dyDescent="0.55000000000000004">
      <c r="A410" t="s">
        <v>667</v>
      </c>
      <c r="B410">
        <v>73.338397651148696</v>
      </c>
      <c r="C410" s="72">
        <f t="shared" si="71"/>
        <v>2.2927382338477997</v>
      </c>
      <c r="D410" s="71">
        <v>2.2999999999999998</v>
      </c>
    </row>
    <row r="411" spans="1:4" x14ac:dyDescent="0.55000000000000004">
      <c r="A411" t="s">
        <v>668</v>
      </c>
      <c r="B411">
        <v>73.492838282766499</v>
      </c>
      <c r="C411" s="72">
        <f t="shared" si="71"/>
        <v>2.3270015615933062</v>
      </c>
      <c r="D411" s="71">
        <v>2.2999999999999998</v>
      </c>
    </row>
    <row r="412" spans="1:4" x14ac:dyDescent="0.55000000000000004">
      <c r="A412" t="s">
        <v>669</v>
      </c>
      <c r="B412">
        <v>72.900887584824901</v>
      </c>
      <c r="C412" s="72">
        <f t="shared" si="71"/>
        <v>2.1030709697514851</v>
      </c>
      <c r="D412" s="71">
        <v>2.1</v>
      </c>
    </row>
    <row r="413" spans="1:4" x14ac:dyDescent="0.55000000000000004">
      <c r="A413" t="s">
        <v>670</v>
      </c>
      <c r="B413">
        <v>73.263332133796894</v>
      </c>
      <c r="C413" s="72">
        <f t="shared" si="71"/>
        <v>2.1813565532641803</v>
      </c>
      <c r="D413" s="71">
        <v>2.2000000000000002</v>
      </c>
    </row>
    <row r="414" spans="1:4" x14ac:dyDescent="0.55000000000000004">
      <c r="A414" t="s">
        <v>671</v>
      </c>
      <c r="B414">
        <v>73.585388055286202</v>
      </c>
      <c r="C414" s="72">
        <f t="shared" si="71"/>
        <v>2.1052429408530458</v>
      </c>
      <c r="D414" s="71">
        <v>2.1</v>
      </c>
    </row>
    <row r="415" spans="1:4" x14ac:dyDescent="0.55000000000000004">
      <c r="A415" t="s">
        <v>672</v>
      </c>
      <c r="B415">
        <v>74.026529516425697</v>
      </c>
      <c r="C415" s="72">
        <f t="shared" si="71"/>
        <v>1.9886149479985562</v>
      </c>
      <c r="D415" s="71">
        <v>2</v>
      </c>
    </row>
    <row r="416" spans="1:4" x14ac:dyDescent="0.55000000000000004">
      <c r="A416" t="s">
        <v>673</v>
      </c>
      <c r="B416">
        <v>74.210144156235302</v>
      </c>
      <c r="C416" s="72">
        <f t="shared" si="71"/>
        <v>1.9615962259330644</v>
      </c>
      <c r="D416" s="71">
        <v>2</v>
      </c>
    </row>
    <row r="417" spans="1:4" x14ac:dyDescent="0.55000000000000004">
      <c r="A417" t="s">
        <v>674</v>
      </c>
      <c r="B417">
        <v>74.338994184049895</v>
      </c>
      <c r="C417" s="72">
        <f t="shared" si="71"/>
        <v>1.8946152589320064</v>
      </c>
      <c r="D417" s="71">
        <v>1.9</v>
      </c>
    </row>
    <row r="418" spans="1:4" x14ac:dyDescent="0.55000000000000004">
      <c r="A418" t="s">
        <v>675</v>
      </c>
      <c r="B418">
        <v>73.882988754938594</v>
      </c>
      <c r="C418" s="72">
        <f t="shared" si="71"/>
        <v>1.8870828001765005</v>
      </c>
      <c r="D418" s="71">
        <v>1.9</v>
      </c>
    </row>
    <row r="419" spans="1:4" x14ac:dyDescent="0.55000000000000004">
      <c r="A419" t="s">
        <v>676</v>
      </c>
      <c r="B419">
        <v>74.192166501477999</v>
      </c>
      <c r="C419" s="72">
        <f t="shared" si="71"/>
        <v>1.9376356271476425</v>
      </c>
      <c r="D419" s="71">
        <v>1.9</v>
      </c>
    </row>
    <row r="420" spans="1:4" x14ac:dyDescent="0.55000000000000004">
      <c r="A420" t="s">
        <v>677</v>
      </c>
      <c r="B420">
        <v>74.732418152288801</v>
      </c>
      <c r="C420" s="72">
        <f t="shared" si="71"/>
        <v>1.9812508081447078</v>
      </c>
      <c r="D420" s="71">
        <v>2</v>
      </c>
    </row>
    <row r="421" spans="1:4" x14ac:dyDescent="0.55000000000000004">
      <c r="A421" t="s">
        <v>678</v>
      </c>
      <c r="B421">
        <v>74.764849851901303</v>
      </c>
      <c r="C421" s="72">
        <f t="shared" si="71"/>
        <v>2.0842807448278791</v>
      </c>
      <c r="D421" s="71">
        <v>2.1</v>
      </c>
    </row>
    <row r="422" spans="1:4" x14ac:dyDescent="0.55000000000000004">
      <c r="A422" t="s">
        <v>679</v>
      </c>
      <c r="B422">
        <v>74.940545869835702</v>
      </c>
      <c r="C422" s="72">
        <f t="shared" si="71"/>
        <v>2.1845967051366557</v>
      </c>
      <c r="D422" s="71">
        <v>2.2000000000000002</v>
      </c>
    </row>
    <row r="423" spans="1:4" x14ac:dyDescent="0.55000000000000004">
      <c r="A423" t="s">
        <v>680</v>
      </c>
      <c r="B423">
        <v>75.078030052166596</v>
      </c>
      <c r="C423" s="72">
        <f t="shared" si="71"/>
        <v>2.1569336637959395</v>
      </c>
      <c r="D423" s="71">
        <v>2.2000000000000002</v>
      </c>
    </row>
    <row r="424" spans="1:4" x14ac:dyDescent="0.55000000000000004">
      <c r="A424" t="s">
        <v>681</v>
      </c>
      <c r="B424">
        <v>74.444054437945695</v>
      </c>
      <c r="C424" s="72">
        <f t="shared" si="71"/>
        <v>2.11680118616556</v>
      </c>
      <c r="D424" s="71">
        <v>2.1</v>
      </c>
    </row>
    <row r="425" spans="1:4" x14ac:dyDescent="0.55000000000000004">
      <c r="A425" t="s">
        <v>682</v>
      </c>
      <c r="B425">
        <v>74.681697791959195</v>
      </c>
      <c r="C425" s="72">
        <f t="shared" si="71"/>
        <v>1.9359830038470278</v>
      </c>
      <c r="D425" s="71">
        <v>1.9</v>
      </c>
    </row>
    <row r="426" spans="1:4" x14ac:dyDescent="0.55000000000000004">
      <c r="A426" t="s">
        <v>683</v>
      </c>
      <c r="B426">
        <v>75.0691062608838</v>
      </c>
      <c r="C426" s="72">
        <f t="shared" si="71"/>
        <v>2.0163217791049135</v>
      </c>
      <c r="D426" s="71">
        <v>2</v>
      </c>
    </row>
    <row r="427" spans="1:4" x14ac:dyDescent="0.55000000000000004">
      <c r="A427" t="s">
        <v>684</v>
      </c>
      <c r="B427">
        <v>75.394763490301898</v>
      </c>
      <c r="C427" s="72">
        <f t="shared" si="71"/>
        <v>1.8483022003248237</v>
      </c>
      <c r="D427" s="71">
        <v>1.8</v>
      </c>
    </row>
    <row r="428" spans="1:4" x14ac:dyDescent="0.55000000000000004">
      <c r="A428" t="s">
        <v>685</v>
      </c>
      <c r="B428">
        <v>75.572493811470494</v>
      </c>
      <c r="C428" s="72">
        <f t="shared" si="71"/>
        <v>1.8357997693240264</v>
      </c>
      <c r="D428" s="71">
        <v>1.8</v>
      </c>
    </row>
    <row r="429" spans="1:4" x14ac:dyDescent="0.55000000000000004">
      <c r="A429" t="s">
        <v>686</v>
      </c>
      <c r="B429">
        <v>75.6463344052803</v>
      </c>
      <c r="C429" s="72">
        <f t="shared" si="71"/>
        <v>1.7586197332636431</v>
      </c>
      <c r="D429" s="71">
        <v>1.8</v>
      </c>
    </row>
    <row r="430" spans="1:4" x14ac:dyDescent="0.55000000000000004">
      <c r="A430" t="s">
        <v>687</v>
      </c>
      <c r="B430">
        <v>75.210102024385705</v>
      </c>
      <c r="C430" s="72">
        <f t="shared" si="71"/>
        <v>1.7962365786920031</v>
      </c>
      <c r="D430" s="71">
        <v>1.8</v>
      </c>
    </row>
    <row r="431" spans="1:4" x14ac:dyDescent="0.55000000000000004">
      <c r="A431" t="s">
        <v>688</v>
      </c>
      <c r="B431">
        <v>75.575615900170504</v>
      </c>
      <c r="C431" s="72">
        <f t="shared" si="71"/>
        <v>1.8646839200536647</v>
      </c>
      <c r="D431" s="71">
        <v>1.9</v>
      </c>
    </row>
    <row r="432" spans="1:4" x14ac:dyDescent="0.55000000000000004">
      <c r="A432" t="s">
        <v>689</v>
      </c>
      <c r="B432">
        <v>76.047557879287496</v>
      </c>
      <c r="C432" s="72">
        <f t="shared" si="71"/>
        <v>1.7597981699437639</v>
      </c>
      <c r="D432" s="71">
        <v>1.8</v>
      </c>
    </row>
    <row r="433" spans="1:4" x14ac:dyDescent="0.55000000000000004">
      <c r="A433" t="s">
        <v>690</v>
      </c>
      <c r="B433">
        <v>76.098185818578997</v>
      </c>
      <c r="C433" s="72">
        <f t="shared" si="71"/>
        <v>1.7833727604868415</v>
      </c>
      <c r="D433" s="71">
        <v>1.8</v>
      </c>
    </row>
    <row r="434" spans="1:4" x14ac:dyDescent="0.55000000000000004">
      <c r="A434" t="s">
        <v>691</v>
      </c>
      <c r="B434">
        <v>76.352289981964006</v>
      </c>
      <c r="C434" s="72">
        <f t="shared" si="71"/>
        <v>1.8838188269676692</v>
      </c>
      <c r="D434" s="71">
        <v>1.9</v>
      </c>
    </row>
    <row r="435" spans="1:4" x14ac:dyDescent="0.55000000000000004">
      <c r="A435" t="s">
        <v>692</v>
      </c>
      <c r="B435">
        <v>76.461904123355197</v>
      </c>
      <c r="C435" s="72">
        <f t="shared" si="71"/>
        <v>1.8432477120497737</v>
      </c>
      <c r="D435" s="71">
        <v>1.8</v>
      </c>
    </row>
    <row r="436" spans="1:4" x14ac:dyDescent="0.55000000000000004">
      <c r="A436" t="s">
        <v>693</v>
      </c>
      <c r="B436">
        <v>75.651944736408495</v>
      </c>
      <c r="C436" s="72">
        <f t="shared" si="71"/>
        <v>1.6225477072445926</v>
      </c>
      <c r="D436" s="71">
        <v>1.6</v>
      </c>
    </row>
    <row r="437" spans="1:4" x14ac:dyDescent="0.55000000000000004">
      <c r="A437" t="s">
        <v>694</v>
      </c>
      <c r="B437">
        <v>76.007927918695003</v>
      </c>
      <c r="C437" s="72">
        <f t="shared" si="71"/>
        <v>1.7758435680322719</v>
      </c>
      <c r="D437" s="71">
        <v>1.8</v>
      </c>
    </row>
    <row r="438" spans="1:4" x14ac:dyDescent="0.55000000000000004">
      <c r="A438" t="s">
        <v>695</v>
      </c>
      <c r="B438">
        <v>76.346061733171396</v>
      </c>
      <c r="C438" s="72">
        <f t="shared" si="71"/>
        <v>1.7010399295948275</v>
      </c>
      <c r="D438" s="71">
        <v>1.7</v>
      </c>
    </row>
    <row r="439" spans="1:4" x14ac:dyDescent="0.55000000000000004">
      <c r="A439" t="s">
        <v>696</v>
      </c>
      <c r="B439">
        <v>76.555083855364103</v>
      </c>
      <c r="C439" s="72">
        <f t="shared" si="71"/>
        <v>1.53899330848283</v>
      </c>
      <c r="D439" s="71">
        <v>1.5</v>
      </c>
    </row>
    <row r="440" spans="1:4" x14ac:dyDescent="0.55000000000000004">
      <c r="A440" t="s">
        <v>697</v>
      </c>
      <c r="B440">
        <v>76.8824526390339</v>
      </c>
      <c r="C440" s="72">
        <f t="shared" si="71"/>
        <v>1.7333804424018808</v>
      </c>
      <c r="D440" s="71">
        <v>1.7</v>
      </c>
    </row>
    <row r="441" spans="1:4" x14ac:dyDescent="0.55000000000000004">
      <c r="A441" t="s">
        <v>698</v>
      </c>
      <c r="B441">
        <v>76.845116032979703</v>
      </c>
      <c r="C441" s="72">
        <f t="shared" si="71"/>
        <v>1.5847187271188261</v>
      </c>
      <c r="D441" s="71">
        <v>1.6</v>
      </c>
    </row>
    <row r="442" spans="1:4" x14ac:dyDescent="0.55000000000000004">
      <c r="A442" t="s">
        <v>699</v>
      </c>
      <c r="B442">
        <v>76.248924329165305</v>
      </c>
      <c r="C442" s="72">
        <f t="shared" si="71"/>
        <v>1.381227091598376</v>
      </c>
      <c r="D442" s="71">
        <v>1.4</v>
      </c>
    </row>
    <row r="443" spans="1:4" x14ac:dyDescent="0.55000000000000004">
      <c r="A443" t="s">
        <v>700</v>
      </c>
      <c r="B443">
        <v>76.508247934710198</v>
      </c>
      <c r="C443" s="72">
        <f t="shared" si="71"/>
        <v>1.2340382852739538</v>
      </c>
      <c r="D443" s="71">
        <v>1.2</v>
      </c>
    </row>
    <row r="444" spans="1:4" x14ac:dyDescent="0.55000000000000004">
      <c r="A444" t="s">
        <v>701</v>
      </c>
      <c r="B444">
        <v>77.069229539268306</v>
      </c>
      <c r="C444" s="72">
        <f t="shared" si="71"/>
        <v>1.3434641275431147</v>
      </c>
      <c r="D444" s="71">
        <v>1.3</v>
      </c>
    </row>
    <row r="445" spans="1:4" x14ac:dyDescent="0.55000000000000004">
      <c r="A445" t="s">
        <v>702</v>
      </c>
      <c r="B445">
        <v>77.015663658561806</v>
      </c>
      <c r="C445" s="72">
        <f t="shared" si="71"/>
        <v>1.2056500823424585</v>
      </c>
      <c r="D445" s="71">
        <v>1.2</v>
      </c>
    </row>
    <row r="446" spans="1:4" x14ac:dyDescent="0.55000000000000004">
      <c r="A446" t="s">
        <v>703</v>
      </c>
      <c r="B446">
        <v>77.211467370083795</v>
      </c>
      <c r="C446" s="72">
        <f t="shared" si="71"/>
        <v>1.1252804445324927</v>
      </c>
      <c r="D446" s="71">
        <v>1.1000000000000001</v>
      </c>
    </row>
    <row r="447" spans="1:4" x14ac:dyDescent="0.55000000000000004">
      <c r="A447" t="s">
        <v>704</v>
      </c>
      <c r="B447">
        <v>77.392802065128805</v>
      </c>
      <c r="C447" s="72">
        <f t="shared" si="71"/>
        <v>1.2174663349630919</v>
      </c>
      <c r="D447" s="71">
        <v>1.2</v>
      </c>
    </row>
    <row r="448" spans="1:4" x14ac:dyDescent="0.55000000000000004">
      <c r="A448" t="s">
        <v>705</v>
      </c>
      <c r="B448">
        <v>76.569506476321095</v>
      </c>
      <c r="C448" s="72">
        <f t="shared" si="71"/>
        <v>1.2128726407624129</v>
      </c>
      <c r="D448" s="71">
        <v>1.2</v>
      </c>
    </row>
    <row r="449" spans="1:4" x14ac:dyDescent="0.55000000000000004">
      <c r="A449" t="s">
        <v>706</v>
      </c>
      <c r="B449">
        <v>76.750736847493201</v>
      </c>
      <c r="C449" s="72">
        <f t="shared" si="71"/>
        <v>0.97727822496723604</v>
      </c>
      <c r="D449" s="71">
        <v>1</v>
      </c>
    </row>
    <row r="450" spans="1:4" x14ac:dyDescent="0.55000000000000004">
      <c r="A450" t="s">
        <v>707</v>
      </c>
      <c r="B450">
        <v>77.042585009509807</v>
      </c>
      <c r="C450" s="72">
        <f t="shared" si="71"/>
        <v>0.91232378006968418</v>
      </c>
      <c r="D450" s="71">
        <v>0.9</v>
      </c>
    </row>
    <row r="451" spans="1:4" x14ac:dyDescent="0.55000000000000004">
      <c r="A451" t="s">
        <v>708</v>
      </c>
      <c r="B451">
        <v>77.256230604641502</v>
      </c>
      <c r="C451" s="72">
        <f t="shared" si="71"/>
        <v>0.91587222424324466</v>
      </c>
      <c r="D451" s="71">
        <v>0.9</v>
      </c>
    </row>
    <row r="452" spans="1:4" x14ac:dyDescent="0.55000000000000004">
      <c r="A452" t="s">
        <v>709</v>
      </c>
      <c r="B452">
        <v>77.487763659741105</v>
      </c>
      <c r="C452" s="72">
        <f t="shared" si="71"/>
        <v>0.78732012303140664</v>
      </c>
      <c r="D452" s="71">
        <v>0.8</v>
      </c>
    </row>
    <row r="453" spans="1:4" x14ac:dyDescent="0.55000000000000004">
      <c r="A453" t="s">
        <v>710</v>
      </c>
      <c r="B453">
        <v>77.453321769075401</v>
      </c>
      <c r="C453" s="72">
        <f t="shared" si="71"/>
        <v>0.79146960469768146</v>
      </c>
      <c r="D453" s="71">
        <v>0.8</v>
      </c>
    </row>
    <row r="454" spans="1:4" x14ac:dyDescent="0.55000000000000004">
      <c r="A454" t="s">
        <v>711</v>
      </c>
      <c r="B454">
        <v>76.820587345899597</v>
      </c>
      <c r="C454" s="72">
        <f t="shared" si="71"/>
        <v>0.74973256575584912</v>
      </c>
      <c r="D454" s="71">
        <v>0.7</v>
      </c>
    </row>
    <row r="455" spans="1:4" x14ac:dyDescent="0.55000000000000004">
      <c r="A455" t="s">
        <v>712</v>
      </c>
      <c r="B455">
        <v>77.028285755049595</v>
      </c>
      <c r="C455" s="72">
        <f t="shared" si="71"/>
        <v>0.67971471622664126</v>
      </c>
      <c r="D455" s="71">
        <v>0.7</v>
      </c>
    </row>
    <row r="456" spans="1:4" x14ac:dyDescent="0.55000000000000004">
      <c r="A456" t="s">
        <v>713</v>
      </c>
      <c r="B456">
        <v>77.4907042646268</v>
      </c>
      <c r="C456" s="72">
        <f t="shared" si="71"/>
        <v>0.5468780833519844</v>
      </c>
      <c r="D456" s="71">
        <v>0.5</v>
      </c>
    </row>
    <row r="457" spans="1:4" x14ac:dyDescent="0.55000000000000004">
      <c r="A457" t="s">
        <v>714</v>
      </c>
      <c r="B457">
        <v>77.370990774102793</v>
      </c>
      <c r="C457" s="72">
        <f t="shared" ref="C457:C520" si="72">100*B457/B445-100</f>
        <v>0.46136993263640136</v>
      </c>
      <c r="D457" s="71">
        <v>0.5</v>
      </c>
    </row>
    <row r="458" spans="1:4" x14ac:dyDescent="0.55000000000000004">
      <c r="A458" t="s">
        <v>715</v>
      </c>
      <c r="B458">
        <v>77.510095759982093</v>
      </c>
      <c r="C458" s="72">
        <f t="shared" si="72"/>
        <v>0.38676688848165952</v>
      </c>
      <c r="D458" s="71">
        <v>0.4</v>
      </c>
    </row>
    <row r="459" spans="1:4" x14ac:dyDescent="0.55000000000000004">
      <c r="A459" t="s">
        <v>716</v>
      </c>
      <c r="B459">
        <v>77.6238160233695</v>
      </c>
      <c r="C459" s="72">
        <f t="shared" si="72"/>
        <v>0.29849540535602159</v>
      </c>
      <c r="D459" s="71">
        <v>0.3</v>
      </c>
    </row>
    <row r="460" spans="1:4" x14ac:dyDescent="0.55000000000000004">
      <c r="A460" t="s">
        <v>717</v>
      </c>
      <c r="B460">
        <v>76.626083307396101</v>
      </c>
      <c r="C460" s="72">
        <f t="shared" si="72"/>
        <v>7.3889507296883039E-2</v>
      </c>
      <c r="D460" s="71">
        <v>0.1</v>
      </c>
    </row>
    <row r="461" spans="1:4" x14ac:dyDescent="0.55000000000000004">
      <c r="A461" t="s">
        <v>718</v>
      </c>
      <c r="B461">
        <v>76.919747533604806</v>
      </c>
      <c r="C461" s="72">
        <f t="shared" si="72"/>
        <v>0.22020724888601251</v>
      </c>
      <c r="D461" s="71">
        <v>0.2</v>
      </c>
    </row>
    <row r="462" spans="1:4" x14ac:dyDescent="0.55000000000000004">
      <c r="A462" t="s">
        <v>719</v>
      </c>
      <c r="B462">
        <v>77.117924915421995</v>
      </c>
      <c r="C462" s="72">
        <f t="shared" si="72"/>
        <v>9.7789950717370289E-2</v>
      </c>
      <c r="D462" s="71">
        <v>0.1</v>
      </c>
    </row>
    <row r="463" spans="1:4" x14ac:dyDescent="0.55000000000000004">
      <c r="A463" t="s">
        <v>720</v>
      </c>
      <c r="B463">
        <v>77.260397014849104</v>
      </c>
      <c r="C463" s="72">
        <f t="shared" si="72"/>
        <v>5.392976301067165E-3</v>
      </c>
      <c r="D463" s="71">
        <v>0</v>
      </c>
    </row>
    <row r="464" spans="1:4" x14ac:dyDescent="0.55000000000000004">
      <c r="A464" t="s">
        <v>721</v>
      </c>
      <c r="B464">
        <v>77.459023675759298</v>
      </c>
      <c r="C464" s="72">
        <f t="shared" si="72"/>
        <v>-3.7089706328359284E-2</v>
      </c>
      <c r="D464" s="71">
        <v>0</v>
      </c>
    </row>
    <row r="465" spans="1:4" x14ac:dyDescent="0.55000000000000004">
      <c r="A465" t="s">
        <v>722</v>
      </c>
      <c r="B465">
        <v>77.374713735525305</v>
      </c>
      <c r="C465" s="72">
        <f t="shared" si="72"/>
        <v>-0.10149084862294444</v>
      </c>
      <c r="D465" s="71">
        <v>-0.1</v>
      </c>
    </row>
    <row r="466" spans="1:4" x14ac:dyDescent="0.55000000000000004">
      <c r="A466" t="s">
        <v>723</v>
      </c>
      <c r="B466">
        <v>76.718628673315393</v>
      </c>
      <c r="C466" s="72">
        <f t="shared" si="72"/>
        <v>-0.13272310991987979</v>
      </c>
      <c r="D466" s="71">
        <v>-0.1</v>
      </c>
    </row>
    <row r="467" spans="1:4" x14ac:dyDescent="0.55000000000000004">
      <c r="A467" t="s">
        <v>724</v>
      </c>
      <c r="B467">
        <v>77.013694110801694</v>
      </c>
      <c r="C467" s="72">
        <f t="shared" si="72"/>
        <v>-1.8943228587872341E-2</v>
      </c>
      <c r="D467" s="71">
        <v>0</v>
      </c>
    </row>
    <row r="468" spans="1:4" x14ac:dyDescent="0.55000000000000004">
      <c r="A468" t="s">
        <v>725</v>
      </c>
      <c r="B468">
        <v>77.586108866808203</v>
      </c>
      <c r="C468" s="72">
        <f t="shared" si="72"/>
        <v>0.12311747981486576</v>
      </c>
      <c r="D468" s="71">
        <v>0.1</v>
      </c>
    </row>
    <row r="469" spans="1:4" x14ac:dyDescent="0.55000000000000004">
      <c r="A469" t="s">
        <v>726</v>
      </c>
      <c r="B469">
        <v>77.632468373776305</v>
      </c>
      <c r="C469" s="72">
        <f t="shared" si="72"/>
        <v>0.33795301967495561</v>
      </c>
      <c r="D469" s="71">
        <v>0.3</v>
      </c>
    </row>
    <row r="470" spans="1:4" x14ac:dyDescent="0.55000000000000004">
      <c r="A470" t="s">
        <v>727</v>
      </c>
      <c r="B470">
        <v>77.6983965981983</v>
      </c>
      <c r="C470" s="72">
        <f t="shared" si="72"/>
        <v>0.24293717659605818</v>
      </c>
      <c r="D470" s="71">
        <v>0.2</v>
      </c>
    </row>
    <row r="471" spans="1:4" x14ac:dyDescent="0.55000000000000004">
      <c r="A471" t="s">
        <v>728</v>
      </c>
      <c r="B471">
        <v>77.779077957373005</v>
      </c>
      <c r="C471" s="72">
        <f t="shared" si="72"/>
        <v>0.20001842470198028</v>
      </c>
      <c r="D471" s="71">
        <v>0.2</v>
      </c>
    </row>
    <row r="472" spans="1:4" x14ac:dyDescent="0.55000000000000004">
      <c r="A472" t="s">
        <v>729</v>
      </c>
      <c r="B472">
        <v>77.006802006032302</v>
      </c>
      <c r="C472" s="72">
        <f t="shared" si="72"/>
        <v>0.49685261493647204</v>
      </c>
      <c r="D472" s="71">
        <v>0.5</v>
      </c>
    </row>
    <row r="473" spans="1:4" x14ac:dyDescent="0.55000000000000004">
      <c r="A473" t="s">
        <v>730</v>
      </c>
      <c r="B473">
        <v>77.203713666388495</v>
      </c>
      <c r="C473" s="72">
        <f t="shared" si="72"/>
        <v>0.36917195114249068</v>
      </c>
      <c r="D473" s="71">
        <v>0.4</v>
      </c>
    </row>
    <row r="474" spans="1:4" x14ac:dyDescent="0.55000000000000004">
      <c r="A474" t="s">
        <v>731</v>
      </c>
      <c r="B474">
        <v>77.476837019578596</v>
      </c>
      <c r="C474" s="72">
        <f t="shared" si="72"/>
        <v>0.4654068487323002</v>
      </c>
      <c r="D474" s="71">
        <v>0.5</v>
      </c>
    </row>
    <row r="475" spans="1:4" x14ac:dyDescent="0.55000000000000004">
      <c r="A475" t="s">
        <v>732</v>
      </c>
      <c r="B475">
        <v>77.944894819737499</v>
      </c>
      <c r="C475" s="72">
        <f t="shared" si="72"/>
        <v>0.88596205991129295</v>
      </c>
      <c r="D475" s="71">
        <v>0.9</v>
      </c>
    </row>
    <row r="476" spans="1:4" x14ac:dyDescent="0.55000000000000004">
      <c r="A476" t="s">
        <v>733</v>
      </c>
      <c r="B476">
        <v>78.282487362530802</v>
      </c>
      <c r="C476" s="72">
        <f t="shared" si="72"/>
        <v>1.0630958766256811</v>
      </c>
      <c r="D476" s="71">
        <v>1.1000000000000001</v>
      </c>
    </row>
    <row r="477" spans="1:4" x14ac:dyDescent="0.55000000000000004">
      <c r="A477" t="s">
        <v>734</v>
      </c>
      <c r="B477">
        <v>78.370365784823207</v>
      </c>
      <c r="C477" s="72">
        <f t="shared" si="72"/>
        <v>1.2867925465949241</v>
      </c>
      <c r="D477" s="71">
        <v>1.3</v>
      </c>
    </row>
    <row r="478" spans="1:4" x14ac:dyDescent="0.55000000000000004">
      <c r="A478" t="s">
        <v>735</v>
      </c>
      <c r="B478">
        <v>77.900289430843003</v>
      </c>
      <c r="C478" s="72">
        <f t="shared" si="72"/>
        <v>1.540252710406719</v>
      </c>
      <c r="D478" s="71">
        <v>1.5</v>
      </c>
    </row>
    <row r="479" spans="1:4" x14ac:dyDescent="0.55000000000000004">
      <c r="A479" t="s">
        <v>736</v>
      </c>
      <c r="B479">
        <v>78.369063837935599</v>
      </c>
      <c r="C479" s="72">
        <f t="shared" si="72"/>
        <v>1.7599074330649529</v>
      </c>
      <c r="D479" s="71">
        <v>1.8</v>
      </c>
    </row>
    <row r="480" spans="1:4" x14ac:dyDescent="0.55000000000000004">
      <c r="A480" t="s">
        <v>737</v>
      </c>
      <c r="B480">
        <v>78.616644287434994</v>
      </c>
      <c r="C480" s="72">
        <f t="shared" si="72"/>
        <v>1.3282473314854712</v>
      </c>
      <c r="D480" s="71">
        <v>1.3</v>
      </c>
    </row>
    <row r="481" spans="1:4" x14ac:dyDescent="0.55000000000000004">
      <c r="A481" t="s">
        <v>738</v>
      </c>
      <c r="B481">
        <v>78.515510717548807</v>
      </c>
      <c r="C481" s="72">
        <f t="shared" si="72"/>
        <v>1.1374652413741728</v>
      </c>
      <c r="D481" s="71">
        <v>1.1000000000000001</v>
      </c>
    </row>
    <row r="482" spans="1:4" x14ac:dyDescent="0.55000000000000004">
      <c r="A482" t="s">
        <v>739</v>
      </c>
      <c r="B482">
        <v>78.556035060287996</v>
      </c>
      <c r="C482" s="72">
        <f t="shared" si="72"/>
        <v>1.1038045823838587</v>
      </c>
      <c r="D482" s="71">
        <v>1.1000000000000001</v>
      </c>
    </row>
    <row r="483" spans="1:4" x14ac:dyDescent="0.55000000000000004">
      <c r="A483" t="s">
        <v>740</v>
      </c>
      <c r="B483">
        <v>78.842046371503699</v>
      </c>
      <c r="C483" s="72">
        <f t="shared" si="72"/>
        <v>1.366650829562758</v>
      </c>
      <c r="D483" s="71">
        <v>1.4</v>
      </c>
    </row>
    <row r="484" spans="1:4" x14ac:dyDescent="0.55000000000000004">
      <c r="A484" t="s">
        <v>741</v>
      </c>
      <c r="B484">
        <v>78.2899737793865</v>
      </c>
      <c r="C484" s="72">
        <f t="shared" si="72"/>
        <v>1.6663096504821482</v>
      </c>
      <c r="D484" s="71">
        <v>1.7</v>
      </c>
    </row>
    <row r="485" spans="1:4" x14ac:dyDescent="0.55000000000000004">
      <c r="A485" t="s">
        <v>742</v>
      </c>
      <c r="B485">
        <v>78.401277394663097</v>
      </c>
      <c r="C485" s="72">
        <f t="shared" si="72"/>
        <v>1.5511737342707335</v>
      </c>
      <c r="D485" s="71">
        <v>1.6</v>
      </c>
    </row>
    <row r="486" spans="1:4" x14ac:dyDescent="0.55000000000000004">
      <c r="A486" t="s">
        <v>743</v>
      </c>
      <c r="B486">
        <v>78.740309013576095</v>
      </c>
      <c r="C486" s="72">
        <f t="shared" si="72"/>
        <v>1.6307738449340974</v>
      </c>
      <c r="D486" s="71">
        <v>1.6</v>
      </c>
    </row>
    <row r="487" spans="1:4" x14ac:dyDescent="0.55000000000000004">
      <c r="A487" t="s">
        <v>744</v>
      </c>
      <c r="B487">
        <v>79.035299534981604</v>
      </c>
      <c r="C487" s="72">
        <f t="shared" si="72"/>
        <v>1.3989430837848715</v>
      </c>
      <c r="D487" s="71">
        <v>1.4</v>
      </c>
    </row>
    <row r="488" spans="1:4" x14ac:dyDescent="0.55000000000000004">
      <c r="A488" t="s">
        <v>745</v>
      </c>
      <c r="B488">
        <v>79.265519996174604</v>
      </c>
      <c r="C488" s="72">
        <f t="shared" si="72"/>
        <v>1.2557503814248037</v>
      </c>
      <c r="D488" s="71">
        <v>1.3</v>
      </c>
    </row>
    <row r="489" spans="1:4" x14ac:dyDescent="0.55000000000000004">
      <c r="A489" t="s">
        <v>746</v>
      </c>
      <c r="B489">
        <v>79.370531968836502</v>
      </c>
      <c r="C489" s="72">
        <f t="shared" si="72"/>
        <v>1.2762045627800092</v>
      </c>
      <c r="D489" s="71">
        <v>1.3</v>
      </c>
    </row>
    <row r="490" spans="1:4" x14ac:dyDescent="0.55000000000000004">
      <c r="A490" t="s">
        <v>747</v>
      </c>
      <c r="B490">
        <v>79.077600739032903</v>
      </c>
      <c r="C490" s="72">
        <f t="shared" si="72"/>
        <v>1.5113054351808017</v>
      </c>
      <c r="D490" s="71">
        <v>1.5</v>
      </c>
    </row>
    <row r="491" spans="1:4" x14ac:dyDescent="0.55000000000000004">
      <c r="A491" t="s">
        <v>748</v>
      </c>
      <c r="B491">
        <v>79.401507780824303</v>
      </c>
      <c r="C491" s="72">
        <f t="shared" si="72"/>
        <v>1.3174126272884479</v>
      </c>
      <c r="D491" s="71">
        <v>1.3</v>
      </c>
    </row>
    <row r="492" spans="1:4" x14ac:dyDescent="0.55000000000000004">
      <c r="A492" t="s">
        <v>749</v>
      </c>
      <c r="B492">
        <v>79.582896686446006</v>
      </c>
      <c r="C492" s="72">
        <f t="shared" si="72"/>
        <v>1.2290684851393934</v>
      </c>
      <c r="D492" s="71">
        <v>1.2</v>
      </c>
    </row>
    <row r="493" spans="1:4" x14ac:dyDescent="0.55000000000000004">
      <c r="A493" t="s">
        <v>750</v>
      </c>
      <c r="B493">
        <v>79.779425891093695</v>
      </c>
      <c r="C493" s="72">
        <f t="shared" si="72"/>
        <v>1.6097649521655484</v>
      </c>
      <c r="D493" s="71">
        <v>1.6</v>
      </c>
    </row>
    <row r="494" spans="1:4" x14ac:dyDescent="0.55000000000000004">
      <c r="A494" t="s">
        <v>751</v>
      </c>
      <c r="B494">
        <v>79.800412773134695</v>
      </c>
      <c r="C494" s="72">
        <f t="shared" si="72"/>
        <v>1.5840637983977928</v>
      </c>
      <c r="D494" s="71">
        <v>1.6</v>
      </c>
    </row>
    <row r="495" spans="1:4" x14ac:dyDescent="0.55000000000000004">
      <c r="A495" t="s">
        <v>752</v>
      </c>
      <c r="B495">
        <v>80.215865849529806</v>
      </c>
      <c r="C495" s="72">
        <f t="shared" si="72"/>
        <v>1.7424959666225277</v>
      </c>
      <c r="D495" s="71">
        <v>1.7</v>
      </c>
    </row>
    <row r="496" spans="1:4" x14ac:dyDescent="0.55000000000000004">
      <c r="A496" t="s">
        <v>753</v>
      </c>
      <c r="B496">
        <v>79.467956456538204</v>
      </c>
      <c r="C496" s="72">
        <f t="shared" si="72"/>
        <v>1.5046405309460766</v>
      </c>
      <c r="D496" s="71">
        <v>1.5</v>
      </c>
    </row>
    <row r="497" spans="1:4" x14ac:dyDescent="0.55000000000000004">
      <c r="A497" t="s">
        <v>754</v>
      </c>
      <c r="B497">
        <v>79.703455276471402</v>
      </c>
      <c r="C497" s="72">
        <f t="shared" si="72"/>
        <v>1.6609141140051804</v>
      </c>
      <c r="D497" s="71">
        <v>1.7</v>
      </c>
    </row>
    <row r="498" spans="1:4" x14ac:dyDescent="0.55000000000000004">
      <c r="A498" t="s">
        <v>755</v>
      </c>
      <c r="B498">
        <v>79.922971294785398</v>
      </c>
      <c r="C498" s="72">
        <f t="shared" si="72"/>
        <v>1.5019782066201941</v>
      </c>
      <c r="D498" s="71">
        <v>1.5</v>
      </c>
    </row>
    <row r="499" spans="1:4" x14ac:dyDescent="0.55000000000000004">
      <c r="A499" t="s">
        <v>756</v>
      </c>
      <c r="B499">
        <v>80.208448485144302</v>
      </c>
      <c r="C499" s="72">
        <f t="shared" si="72"/>
        <v>1.4843354261515174</v>
      </c>
      <c r="D499" s="71">
        <v>1.5</v>
      </c>
    </row>
    <row r="500" spans="1:4" x14ac:dyDescent="0.55000000000000004">
      <c r="A500" t="s">
        <v>757</v>
      </c>
      <c r="B500">
        <v>80.269717591925797</v>
      </c>
      <c r="C500" s="72">
        <f t="shared" si="72"/>
        <v>1.2668782035362369</v>
      </c>
      <c r="D500" s="71">
        <v>1.3</v>
      </c>
    </row>
    <row r="501" spans="1:4" x14ac:dyDescent="0.55000000000000004">
      <c r="A501" t="s">
        <v>758</v>
      </c>
      <c r="B501">
        <v>80.185761416393007</v>
      </c>
      <c r="C501" s="72">
        <f t="shared" si="72"/>
        <v>1.0271185379941699</v>
      </c>
      <c r="D501" s="71">
        <v>1</v>
      </c>
    </row>
    <row r="502" spans="1:4" x14ac:dyDescent="0.55000000000000004">
      <c r="A502" t="s">
        <v>759</v>
      </c>
      <c r="B502">
        <v>80.080770799872298</v>
      </c>
      <c r="C502" s="72">
        <f t="shared" si="72"/>
        <v>1.2685894001134415</v>
      </c>
      <c r="D502" s="71">
        <v>1.3</v>
      </c>
    </row>
    <row r="503" spans="1:4" x14ac:dyDescent="0.55000000000000004">
      <c r="A503" t="s">
        <v>760</v>
      </c>
      <c r="B503">
        <v>80.384633004958602</v>
      </c>
      <c r="C503" s="72">
        <f t="shared" si="72"/>
        <v>1.2381694650535735</v>
      </c>
      <c r="D503" s="71">
        <v>1.2</v>
      </c>
    </row>
    <row r="504" spans="1:4" x14ac:dyDescent="0.55000000000000004">
      <c r="A504" t="s">
        <v>761</v>
      </c>
      <c r="B504">
        <v>80.598848853668201</v>
      </c>
      <c r="C504" s="72">
        <f t="shared" si="72"/>
        <v>1.2765961148976714</v>
      </c>
      <c r="D504" s="71">
        <v>1.3</v>
      </c>
    </row>
    <row r="505" spans="1:4" x14ac:dyDescent="0.55000000000000004">
      <c r="A505" t="s">
        <v>762</v>
      </c>
      <c r="B505">
        <v>80.706648280055205</v>
      </c>
      <c r="C505" s="72">
        <f t="shared" si="72"/>
        <v>1.1622324660837506</v>
      </c>
      <c r="D505" s="71">
        <v>1.2</v>
      </c>
    </row>
    <row r="506" spans="1:4" x14ac:dyDescent="0.55000000000000004">
      <c r="A506" t="s">
        <v>763</v>
      </c>
      <c r="B506">
        <v>80.658094402072194</v>
      </c>
      <c r="C506" s="72">
        <f t="shared" si="72"/>
        <v>1.074783449273383</v>
      </c>
      <c r="D506" s="71">
        <v>1.1000000000000001</v>
      </c>
    </row>
    <row r="507" spans="1:4" x14ac:dyDescent="0.55000000000000004">
      <c r="A507" t="s">
        <v>764</v>
      </c>
      <c r="B507">
        <v>80.942801357413799</v>
      </c>
      <c r="C507" s="72">
        <f t="shared" si="72"/>
        <v>0.90622409941643411</v>
      </c>
      <c r="D507" s="71">
        <v>0.9</v>
      </c>
    </row>
    <row r="508" spans="1:4" x14ac:dyDescent="0.55000000000000004">
      <c r="A508" t="s">
        <v>765</v>
      </c>
      <c r="B508">
        <v>80.419049120532193</v>
      </c>
      <c r="C508" s="72">
        <f t="shared" si="72"/>
        <v>1.1968253701278257</v>
      </c>
      <c r="D508" s="71">
        <v>1.2</v>
      </c>
    </row>
    <row r="509" spans="1:4" x14ac:dyDescent="0.55000000000000004">
      <c r="A509" t="s">
        <v>766</v>
      </c>
      <c r="B509">
        <v>80.590653544651005</v>
      </c>
      <c r="C509" s="72">
        <f t="shared" si="72"/>
        <v>1.1131239732357017</v>
      </c>
      <c r="D509" s="71">
        <v>1.1000000000000001</v>
      </c>
    </row>
    <row r="510" spans="1:4" x14ac:dyDescent="0.55000000000000004">
      <c r="A510" t="s">
        <v>767</v>
      </c>
      <c r="B510">
        <v>80.704013214217994</v>
      </c>
      <c r="C510" s="72">
        <f t="shared" si="72"/>
        <v>0.97724334666165191</v>
      </c>
      <c r="D510" s="71">
        <v>1</v>
      </c>
    </row>
    <row r="511" spans="1:4" x14ac:dyDescent="0.55000000000000004">
      <c r="A511" t="s">
        <v>768</v>
      </c>
      <c r="B511">
        <v>80.9737096250972</v>
      </c>
      <c r="C511" s="72">
        <f t="shared" si="72"/>
        <v>0.95409044110189711</v>
      </c>
      <c r="D511" s="71">
        <v>1</v>
      </c>
    </row>
    <row r="512" spans="1:4" x14ac:dyDescent="0.55000000000000004">
      <c r="A512" t="s">
        <v>769</v>
      </c>
      <c r="B512">
        <v>81.157225340435005</v>
      </c>
      <c r="C512" s="72">
        <f t="shared" si="72"/>
        <v>1.1056569963545968</v>
      </c>
      <c r="D512" s="71">
        <v>1.1000000000000001</v>
      </c>
    </row>
    <row r="513" spans="1:4" x14ac:dyDescent="0.55000000000000004">
      <c r="A513" t="s">
        <v>770</v>
      </c>
      <c r="B513">
        <v>81.196457382691307</v>
      </c>
      <c r="C513" s="72">
        <f t="shared" si="72"/>
        <v>1.2604431864778292</v>
      </c>
      <c r="D513" s="71">
        <v>1.3</v>
      </c>
    </row>
    <row r="514" spans="1:4" x14ac:dyDescent="0.55000000000000004">
      <c r="A514" t="s">
        <v>771</v>
      </c>
      <c r="B514">
        <v>81.011952011522297</v>
      </c>
      <c r="C514" s="72">
        <f t="shared" si="72"/>
        <v>1.162802508453737</v>
      </c>
      <c r="D514" s="71">
        <v>1.2</v>
      </c>
    </row>
    <row r="515" spans="1:4" x14ac:dyDescent="0.55000000000000004">
      <c r="A515" t="s">
        <v>772</v>
      </c>
      <c r="B515">
        <v>81.248949738616204</v>
      </c>
      <c r="C515" s="72">
        <f t="shared" si="72"/>
        <v>1.0752263229270227</v>
      </c>
      <c r="D515" s="71">
        <v>1.1000000000000001</v>
      </c>
    </row>
    <row r="516" spans="1:4" x14ac:dyDescent="0.55000000000000004">
      <c r="A516" t="s">
        <v>773</v>
      </c>
      <c r="B516">
        <v>81.288422571723302</v>
      </c>
      <c r="C516" s="72">
        <f t="shared" si="72"/>
        <v>0.85556273800766292</v>
      </c>
      <c r="D516" s="71">
        <v>0.9</v>
      </c>
    </row>
    <row r="517" spans="1:4" x14ac:dyDescent="0.55000000000000004">
      <c r="A517" t="s">
        <v>774</v>
      </c>
      <c r="B517">
        <v>81.420429006813706</v>
      </c>
      <c r="C517" s="72">
        <f t="shared" si="72"/>
        <v>0.88441378990445685</v>
      </c>
      <c r="D517" s="71">
        <v>0.9</v>
      </c>
    </row>
    <row r="518" spans="1:4" x14ac:dyDescent="0.55000000000000004">
      <c r="A518" t="s">
        <v>775</v>
      </c>
      <c r="B518">
        <v>81.508580086574696</v>
      </c>
      <c r="C518" s="72">
        <f t="shared" si="72"/>
        <v>1.0544331487214578</v>
      </c>
      <c r="D518" s="71">
        <v>1.1000000000000001</v>
      </c>
    </row>
    <row r="519" spans="1:4" x14ac:dyDescent="0.55000000000000004">
      <c r="A519" t="s">
        <v>776</v>
      </c>
      <c r="B519">
        <v>82.001997027617804</v>
      </c>
      <c r="C519" s="72">
        <f t="shared" si="72"/>
        <v>1.3085730323651319</v>
      </c>
      <c r="D519" s="71">
        <v>1.3</v>
      </c>
    </row>
    <row r="520" spans="1:4" x14ac:dyDescent="0.55000000000000004">
      <c r="A520" t="s">
        <v>777</v>
      </c>
      <c r="B520">
        <v>81.425021832604003</v>
      </c>
      <c r="C520" s="72">
        <f t="shared" si="72"/>
        <v>1.250913462759371</v>
      </c>
      <c r="D520" s="71">
        <v>1.3</v>
      </c>
    </row>
    <row r="521" spans="1:4" x14ac:dyDescent="0.55000000000000004">
      <c r="A521" t="s">
        <v>778</v>
      </c>
      <c r="B521">
        <v>81.530903127956606</v>
      </c>
      <c r="C521" s="72">
        <f t="shared" ref="C521:C584" si="73">100*B521/B509-100</f>
        <v>1.1666980498981303</v>
      </c>
      <c r="D521" s="71">
        <v>1.2</v>
      </c>
    </row>
    <row r="522" spans="1:4" x14ac:dyDescent="0.55000000000000004">
      <c r="A522" t="s">
        <v>779</v>
      </c>
      <c r="B522">
        <v>81.822752676473101</v>
      </c>
      <c r="C522" s="72">
        <f t="shared" si="73"/>
        <v>1.386225316063971</v>
      </c>
      <c r="D522" s="71">
        <v>1.4</v>
      </c>
    </row>
    <row r="523" spans="1:4" x14ac:dyDescent="0.55000000000000004">
      <c r="A523" t="s">
        <v>780</v>
      </c>
      <c r="B523">
        <v>82.129062556602406</v>
      </c>
      <c r="C523" s="72">
        <f t="shared" si="73"/>
        <v>1.426824751952708</v>
      </c>
      <c r="D523" s="71">
        <v>1.4</v>
      </c>
    </row>
    <row r="524" spans="1:4" x14ac:dyDescent="0.55000000000000004">
      <c r="A524" t="s">
        <v>781</v>
      </c>
      <c r="B524">
        <v>82.396334602463696</v>
      </c>
      <c r="C524" s="72">
        <f t="shared" si="73"/>
        <v>1.5268009186254687</v>
      </c>
      <c r="D524" s="71">
        <v>1.5</v>
      </c>
    </row>
    <row r="525" spans="1:4" x14ac:dyDescent="0.55000000000000004">
      <c r="A525" t="s">
        <v>782</v>
      </c>
      <c r="B525">
        <v>82.424439106847402</v>
      </c>
      <c r="C525" s="72">
        <f t="shared" si="73"/>
        <v>1.5123587453679619</v>
      </c>
      <c r="D525" s="71">
        <v>1.5</v>
      </c>
    </row>
    <row r="526" spans="1:4" x14ac:dyDescent="0.55000000000000004">
      <c r="A526" t="s">
        <v>783</v>
      </c>
      <c r="B526">
        <v>82.497472470928898</v>
      </c>
      <c r="C526" s="72">
        <f t="shared" si="73"/>
        <v>1.8337053021451908</v>
      </c>
      <c r="D526" s="71">
        <v>1.8</v>
      </c>
    </row>
    <row r="527" spans="1:4" x14ac:dyDescent="0.55000000000000004">
      <c r="A527" t="s">
        <v>784</v>
      </c>
      <c r="B527">
        <v>82.706052218458495</v>
      </c>
      <c r="C527" s="72">
        <f t="shared" si="73"/>
        <v>1.7933800800255284</v>
      </c>
      <c r="D527" s="71">
        <v>1.8</v>
      </c>
    </row>
    <row r="528" spans="1:4" x14ac:dyDescent="0.55000000000000004">
      <c r="A528" t="s">
        <v>785</v>
      </c>
      <c r="B528">
        <v>82.675256015248493</v>
      </c>
      <c r="C528" s="72">
        <f t="shared" si="73"/>
        <v>1.7060651439035297</v>
      </c>
      <c r="D528" s="71">
        <v>1.7</v>
      </c>
    </row>
    <row r="529" spans="1:4" x14ac:dyDescent="0.55000000000000004">
      <c r="A529" t="s">
        <v>786</v>
      </c>
      <c r="B529">
        <v>82.792864505746905</v>
      </c>
      <c r="C529" s="72">
        <f t="shared" si="73"/>
        <v>1.6856156565060019</v>
      </c>
      <c r="D529" s="71">
        <v>1.7</v>
      </c>
    </row>
    <row r="530" spans="1:4" x14ac:dyDescent="0.55000000000000004">
      <c r="A530" t="s">
        <v>787</v>
      </c>
      <c r="B530">
        <v>82.765856582745002</v>
      </c>
      <c r="C530" s="72">
        <f t="shared" si="73"/>
        <v>1.5425081566074113</v>
      </c>
      <c r="D530" s="71">
        <v>1.5</v>
      </c>
    </row>
    <row r="531" spans="1:4" x14ac:dyDescent="0.55000000000000004">
      <c r="A531" t="s">
        <v>788</v>
      </c>
      <c r="B531">
        <v>83.093980159629197</v>
      </c>
      <c r="C531" s="72">
        <f t="shared" si="73"/>
        <v>1.331654315252365</v>
      </c>
      <c r="D531" s="71">
        <v>1.3</v>
      </c>
    </row>
    <row r="532" spans="1:4" x14ac:dyDescent="0.55000000000000004">
      <c r="A532" t="s">
        <v>789</v>
      </c>
      <c r="B532">
        <v>82.451752187450296</v>
      </c>
      <c r="C532" s="72">
        <f t="shared" si="73"/>
        <v>1.2609518938258049</v>
      </c>
      <c r="D532" s="71">
        <v>1.3</v>
      </c>
    </row>
    <row r="533" spans="1:4" x14ac:dyDescent="0.55000000000000004">
      <c r="A533" t="s">
        <v>790</v>
      </c>
      <c r="B533">
        <v>82.699447401971796</v>
      </c>
      <c r="C533" s="72">
        <f t="shared" si="73"/>
        <v>1.4332531950262393</v>
      </c>
      <c r="D533" s="71">
        <v>1.4</v>
      </c>
    </row>
    <row r="534" spans="1:4" x14ac:dyDescent="0.55000000000000004">
      <c r="A534" t="s">
        <v>791</v>
      </c>
      <c r="B534">
        <v>82.888571545156395</v>
      </c>
      <c r="C534" s="72">
        <f t="shared" si="73"/>
        <v>1.3025947353513487</v>
      </c>
      <c r="D534" s="71">
        <v>1.3</v>
      </c>
    </row>
    <row r="535" spans="1:4" x14ac:dyDescent="0.55000000000000004">
      <c r="A535" t="s">
        <v>792</v>
      </c>
      <c r="B535">
        <v>83.172689032903506</v>
      </c>
      <c r="C535" s="72">
        <f t="shared" si="73"/>
        <v>1.2707151936403136</v>
      </c>
      <c r="D535" s="71">
        <v>1.3</v>
      </c>
    </row>
    <row r="536" spans="1:4" x14ac:dyDescent="0.55000000000000004">
      <c r="A536" t="s">
        <v>793</v>
      </c>
      <c r="B536">
        <v>83.286129633779694</v>
      </c>
      <c r="C536" s="72">
        <f t="shared" si="73"/>
        <v>1.0798963759844185</v>
      </c>
      <c r="D536" s="71">
        <v>1.1000000000000001</v>
      </c>
    </row>
    <row r="537" spans="1:4" x14ac:dyDescent="0.55000000000000004">
      <c r="A537" t="s">
        <v>794</v>
      </c>
      <c r="B537">
        <v>83.417158581046493</v>
      </c>
      <c r="C537" s="72">
        <f t="shared" si="73"/>
        <v>1.2043994292909019</v>
      </c>
      <c r="D537" s="71">
        <v>1.2</v>
      </c>
    </row>
    <row r="538" spans="1:4" x14ac:dyDescent="0.55000000000000004">
      <c r="A538" t="s">
        <v>795</v>
      </c>
      <c r="B538">
        <v>83.233768723924598</v>
      </c>
      <c r="C538" s="72">
        <f t="shared" si="73"/>
        <v>0.89250765016487321</v>
      </c>
      <c r="D538" s="71">
        <v>0.9</v>
      </c>
    </row>
    <row r="539" spans="1:4" x14ac:dyDescent="0.55000000000000004">
      <c r="A539" t="s">
        <v>796</v>
      </c>
      <c r="B539">
        <v>83.580042477350702</v>
      </c>
      <c r="C539" s="72">
        <f t="shared" si="73"/>
        <v>1.0567428083541728</v>
      </c>
      <c r="D539" s="71">
        <v>1.1000000000000001</v>
      </c>
    </row>
    <row r="540" spans="1:4" x14ac:dyDescent="0.55000000000000004">
      <c r="A540" t="s">
        <v>797</v>
      </c>
      <c r="B540">
        <v>83.801923133403903</v>
      </c>
      <c r="C540" s="72">
        <f t="shared" si="73"/>
        <v>1.3627621763246935</v>
      </c>
      <c r="D540" s="71">
        <v>1.4</v>
      </c>
    </row>
    <row r="541" spans="1:4" x14ac:dyDescent="0.55000000000000004">
      <c r="A541" t="s">
        <v>798</v>
      </c>
      <c r="B541">
        <v>83.977210989619607</v>
      </c>
      <c r="C541" s="72">
        <f t="shared" si="73"/>
        <v>1.4304934259044586</v>
      </c>
      <c r="D541" s="71">
        <v>1.4</v>
      </c>
    </row>
    <row r="542" spans="1:4" x14ac:dyDescent="0.55000000000000004">
      <c r="A542" t="s">
        <v>799</v>
      </c>
      <c r="B542">
        <v>84.113720279287904</v>
      </c>
      <c r="C542" s="72">
        <f t="shared" si="73"/>
        <v>1.6285262452341982</v>
      </c>
      <c r="D542" s="71">
        <v>1.6</v>
      </c>
    </row>
    <row r="543" spans="1:4" x14ac:dyDescent="0.55000000000000004">
      <c r="A543" t="s">
        <v>800</v>
      </c>
      <c r="B543">
        <v>84.584006205917404</v>
      </c>
      <c r="C543" s="72">
        <f t="shared" si="73"/>
        <v>1.7931817003178452</v>
      </c>
      <c r="D543" s="71">
        <v>1.8</v>
      </c>
    </row>
    <row r="544" spans="1:4" x14ac:dyDescent="0.55000000000000004">
      <c r="A544" t="s">
        <v>801</v>
      </c>
      <c r="B544">
        <v>83.812059840614495</v>
      </c>
      <c r="C544" s="72">
        <f t="shared" si="73"/>
        <v>1.6498226139228649</v>
      </c>
      <c r="D544" s="71">
        <v>1.6</v>
      </c>
    </row>
    <row r="545" spans="1:4" x14ac:dyDescent="0.55000000000000004">
      <c r="A545" t="s">
        <v>802</v>
      </c>
      <c r="B545">
        <v>84.141484816079895</v>
      </c>
      <c r="C545" s="72">
        <f t="shared" si="73"/>
        <v>1.7437086454748396</v>
      </c>
      <c r="D545" s="71">
        <v>1.7</v>
      </c>
    </row>
    <row r="546" spans="1:4" x14ac:dyDescent="0.55000000000000004">
      <c r="A546" t="s">
        <v>803</v>
      </c>
      <c r="B546">
        <v>84.485603531683594</v>
      </c>
      <c r="C546" s="72">
        <f t="shared" si="73"/>
        <v>1.9267215693989357</v>
      </c>
      <c r="D546" s="71">
        <v>1.9</v>
      </c>
    </row>
    <row r="547" spans="1:4" x14ac:dyDescent="0.55000000000000004">
      <c r="A547" t="s">
        <v>804</v>
      </c>
      <c r="B547">
        <v>84.663312677102994</v>
      </c>
      <c r="C547" s="72">
        <f t="shared" si="73"/>
        <v>1.7922032599063584</v>
      </c>
      <c r="D547" s="71">
        <v>1.8</v>
      </c>
    </row>
    <row r="548" spans="1:4" x14ac:dyDescent="0.55000000000000004">
      <c r="A548" t="s">
        <v>805</v>
      </c>
      <c r="B548">
        <v>84.874097605721602</v>
      </c>
      <c r="C548" s="72">
        <f t="shared" si="73"/>
        <v>1.9066415727617709</v>
      </c>
      <c r="D548" s="71">
        <v>1.9</v>
      </c>
    </row>
    <row r="549" spans="1:4" x14ac:dyDescent="0.55000000000000004">
      <c r="A549" t="s">
        <v>806</v>
      </c>
      <c r="B549">
        <v>85.065640364428603</v>
      </c>
      <c r="C549" s="72">
        <f t="shared" si="73"/>
        <v>1.9761902843771395</v>
      </c>
      <c r="D549" s="71">
        <v>2</v>
      </c>
    </row>
    <row r="550" spans="1:4" x14ac:dyDescent="0.55000000000000004">
      <c r="A550" t="s">
        <v>807</v>
      </c>
      <c r="B550">
        <v>84.674990093055698</v>
      </c>
      <c r="C550" s="72">
        <f t="shared" si="73"/>
        <v>1.7315344375567463</v>
      </c>
      <c r="D550" s="71">
        <v>1.7</v>
      </c>
    </row>
    <row r="551" spans="1:4" x14ac:dyDescent="0.55000000000000004">
      <c r="A551" t="s">
        <v>808</v>
      </c>
      <c r="B551">
        <v>85.0492312491983</v>
      </c>
      <c r="C551" s="72">
        <f t="shared" si="73"/>
        <v>1.7578224756774006</v>
      </c>
      <c r="D551" s="71">
        <v>1.8</v>
      </c>
    </row>
    <row r="552" spans="1:4" x14ac:dyDescent="0.55000000000000004">
      <c r="A552" t="s">
        <v>809</v>
      </c>
      <c r="B552">
        <v>85.018595302200595</v>
      </c>
      <c r="C552" s="72">
        <f t="shared" si="73"/>
        <v>1.4518427779513701</v>
      </c>
      <c r="D552" s="71">
        <v>1.5</v>
      </c>
    </row>
    <row r="553" spans="1:4" x14ac:dyDescent="0.55000000000000004">
      <c r="A553" t="s">
        <v>810</v>
      </c>
      <c r="B553">
        <v>85.274449854255295</v>
      </c>
      <c r="C553" s="72">
        <f t="shared" si="73"/>
        <v>1.5447510691871287</v>
      </c>
      <c r="D553" s="71">
        <v>1.5</v>
      </c>
    </row>
    <row r="554" spans="1:4" x14ac:dyDescent="0.55000000000000004">
      <c r="A554" t="s">
        <v>811</v>
      </c>
      <c r="B554">
        <v>85.287058757820404</v>
      </c>
      <c r="C554" s="72">
        <f t="shared" si="73"/>
        <v>1.3949430302649546</v>
      </c>
      <c r="D554" s="71">
        <v>1.4</v>
      </c>
    </row>
    <row r="555" spans="1:4" x14ac:dyDescent="0.55000000000000004">
      <c r="A555" t="s">
        <v>812</v>
      </c>
      <c r="B555">
        <v>85.758782857783302</v>
      </c>
      <c r="C555" s="72">
        <f t="shared" si="73"/>
        <v>1.3888874558695363</v>
      </c>
      <c r="D555" s="71">
        <v>1.4</v>
      </c>
    </row>
    <row r="556" spans="1:4" x14ac:dyDescent="0.55000000000000004">
      <c r="A556" t="s">
        <v>813</v>
      </c>
      <c r="B556">
        <v>84.919189698147903</v>
      </c>
      <c r="C556" s="72">
        <f t="shared" si="73"/>
        <v>1.3209672446171226</v>
      </c>
      <c r="D556" s="71">
        <v>1.3</v>
      </c>
    </row>
    <row r="557" spans="1:4" x14ac:dyDescent="0.55000000000000004">
      <c r="A557" t="s">
        <v>814</v>
      </c>
      <c r="B557">
        <v>85.178874445164695</v>
      </c>
      <c r="C557" s="72">
        <f t="shared" si="73"/>
        <v>1.2329110085855604</v>
      </c>
      <c r="D557" s="71">
        <v>1.2</v>
      </c>
    </row>
    <row r="558" spans="1:4" x14ac:dyDescent="0.55000000000000004">
      <c r="A558" t="s">
        <v>815</v>
      </c>
      <c r="B558">
        <v>85.486442222977601</v>
      </c>
      <c r="C558" s="72">
        <f t="shared" si="73"/>
        <v>1.1846263143740003</v>
      </c>
      <c r="D558" s="71">
        <v>1.2</v>
      </c>
    </row>
    <row r="559" spans="1:4" x14ac:dyDescent="0.55000000000000004">
      <c r="A559" t="s">
        <v>816</v>
      </c>
      <c r="B559">
        <v>85.888727192184007</v>
      </c>
      <c r="C559" s="72">
        <f t="shared" si="73"/>
        <v>1.4473973157117399</v>
      </c>
      <c r="D559" s="71">
        <v>1.4</v>
      </c>
    </row>
    <row r="560" spans="1:4" x14ac:dyDescent="0.55000000000000004">
      <c r="A560" t="s">
        <v>817</v>
      </c>
      <c r="B560">
        <v>86.175168142212797</v>
      </c>
      <c r="C560" s="72">
        <f t="shared" si="73"/>
        <v>1.5329418199357576</v>
      </c>
      <c r="D560" s="71">
        <v>1.5</v>
      </c>
    </row>
    <row r="561" spans="1:4" x14ac:dyDescent="0.55000000000000004">
      <c r="A561" t="s">
        <v>818</v>
      </c>
      <c r="B561">
        <v>86.448223972679699</v>
      </c>
      <c r="C561" s="72">
        <f t="shared" si="73"/>
        <v>1.6253138192200538</v>
      </c>
      <c r="D561" s="71">
        <v>1.6</v>
      </c>
    </row>
    <row r="562" spans="1:4" x14ac:dyDescent="0.55000000000000004">
      <c r="A562" t="s">
        <v>819</v>
      </c>
      <c r="B562">
        <v>86.274574288125294</v>
      </c>
      <c r="C562" s="72">
        <f t="shared" si="73"/>
        <v>1.8890869586305143</v>
      </c>
      <c r="D562" s="71">
        <v>1.9</v>
      </c>
    </row>
    <row r="563" spans="1:4" x14ac:dyDescent="0.55000000000000004">
      <c r="A563" t="s">
        <v>820</v>
      </c>
      <c r="B563">
        <v>86.761734004032206</v>
      </c>
      <c r="C563" s="72">
        <f t="shared" si="73"/>
        <v>2.0135428970735632</v>
      </c>
      <c r="D563" s="71">
        <v>2</v>
      </c>
    </row>
    <row r="564" spans="1:4" x14ac:dyDescent="0.55000000000000004">
      <c r="A564" t="s">
        <v>821</v>
      </c>
      <c r="B564">
        <v>86.922580018404503</v>
      </c>
      <c r="C564" s="72">
        <f t="shared" si="73"/>
        <v>2.2394920892731136</v>
      </c>
      <c r="D564" s="71">
        <v>2.2000000000000002</v>
      </c>
    </row>
    <row r="565" spans="1:4" x14ac:dyDescent="0.55000000000000004">
      <c r="A565" t="s">
        <v>822</v>
      </c>
      <c r="B565">
        <v>86.886653750201503</v>
      </c>
      <c r="C565" s="72">
        <f t="shared" si="73"/>
        <v>1.8906060358075365</v>
      </c>
      <c r="D565" s="71">
        <v>1.9</v>
      </c>
    </row>
    <row r="566" spans="1:4" x14ac:dyDescent="0.55000000000000004">
      <c r="A566" t="s">
        <v>823</v>
      </c>
      <c r="B566">
        <v>86.980521103700596</v>
      </c>
      <c r="C566" s="72">
        <f t="shared" si="73"/>
        <v>1.985602939701451</v>
      </c>
      <c r="D566" s="71">
        <v>2</v>
      </c>
    </row>
    <row r="567" spans="1:4" x14ac:dyDescent="0.55000000000000004">
      <c r="A567" t="s">
        <v>824</v>
      </c>
      <c r="B567">
        <v>86.704866525287997</v>
      </c>
      <c r="C567" s="72">
        <f t="shared" si="73"/>
        <v>1.1031915752274841</v>
      </c>
      <c r="D567" s="71">
        <v>1.1000000000000001</v>
      </c>
    </row>
    <row r="568" spans="1:4" x14ac:dyDescent="0.55000000000000004">
      <c r="A568" t="s">
        <v>825</v>
      </c>
      <c r="B568">
        <v>85.985449159100199</v>
      </c>
      <c r="C568" s="72">
        <f t="shared" si="73"/>
        <v>1.255616621805288</v>
      </c>
      <c r="D568" s="71">
        <v>1.3</v>
      </c>
    </row>
    <row r="569" spans="1:4" x14ac:dyDescent="0.55000000000000004">
      <c r="A569" t="s">
        <v>826</v>
      </c>
      <c r="B569">
        <v>86.555899401138504</v>
      </c>
      <c r="C569" s="72">
        <f t="shared" si="73"/>
        <v>1.6166273209682913</v>
      </c>
      <c r="D569" s="71">
        <v>1.6</v>
      </c>
    </row>
    <row r="570" spans="1:4" x14ac:dyDescent="0.55000000000000004">
      <c r="A570" t="s">
        <v>827</v>
      </c>
      <c r="B570">
        <v>86.912885136826205</v>
      </c>
      <c r="C570" s="72">
        <f t="shared" si="73"/>
        <v>1.6686188789187923</v>
      </c>
      <c r="D570" s="71">
        <v>1.7</v>
      </c>
    </row>
    <row r="571" spans="1:4" x14ac:dyDescent="0.55000000000000004">
      <c r="A571" t="s">
        <v>828</v>
      </c>
      <c r="B571">
        <v>87.2185053808942</v>
      </c>
      <c r="C571" s="72">
        <f t="shared" si="73"/>
        <v>1.548256950804145</v>
      </c>
      <c r="D571" s="71">
        <v>1.5</v>
      </c>
    </row>
    <row r="572" spans="1:4" x14ac:dyDescent="0.55000000000000004">
      <c r="A572" t="s">
        <v>829</v>
      </c>
      <c r="B572">
        <v>87.596969764411398</v>
      </c>
      <c r="C572" s="72">
        <f t="shared" si="73"/>
        <v>1.6498971256455661</v>
      </c>
      <c r="D572" s="71">
        <v>1.6</v>
      </c>
    </row>
    <row r="573" spans="1:4" x14ac:dyDescent="0.55000000000000004">
      <c r="A573" t="s">
        <v>830</v>
      </c>
      <c r="B573">
        <v>87.805257011704299</v>
      </c>
      <c r="C573" s="72">
        <f t="shared" si="73"/>
        <v>1.5697639311288469</v>
      </c>
      <c r="D573" s="71">
        <v>1.6</v>
      </c>
    </row>
    <row r="574" spans="1:4" x14ac:dyDescent="0.55000000000000004">
      <c r="A574" t="s">
        <v>831</v>
      </c>
      <c r="B574">
        <v>87.812092866432096</v>
      </c>
      <c r="C574" s="72">
        <f t="shared" si="73"/>
        <v>1.7821224746610369</v>
      </c>
      <c r="D574" s="71">
        <v>1.8</v>
      </c>
    </row>
    <row r="575" spans="1:4" x14ac:dyDescent="0.55000000000000004">
      <c r="A575" t="s">
        <v>832</v>
      </c>
      <c r="B575">
        <v>88.325927194897204</v>
      </c>
      <c r="C575" s="72">
        <f t="shared" si="73"/>
        <v>1.802860683711458</v>
      </c>
      <c r="D575" s="71">
        <v>1.8</v>
      </c>
    </row>
    <row r="576" spans="1:4" x14ac:dyDescent="0.55000000000000004">
      <c r="A576" t="s">
        <v>833</v>
      </c>
      <c r="B576">
        <v>88.397217362737194</v>
      </c>
      <c r="C576" s="72">
        <f t="shared" si="73"/>
        <v>1.6964951385709668</v>
      </c>
      <c r="D576" s="71">
        <v>1.7</v>
      </c>
    </row>
    <row r="577" spans="1:4" x14ac:dyDescent="0.55000000000000004">
      <c r="A577" t="s">
        <v>834</v>
      </c>
      <c r="B577">
        <v>88.494499660400294</v>
      </c>
      <c r="C577" s="72">
        <f t="shared" si="73"/>
        <v>1.8505096476857403</v>
      </c>
      <c r="D577" s="71">
        <v>1.8</v>
      </c>
    </row>
    <row r="578" spans="1:4" x14ac:dyDescent="0.55000000000000004">
      <c r="A578" t="s">
        <v>835</v>
      </c>
      <c r="B578">
        <v>88.6392441431978</v>
      </c>
      <c r="C578" s="72">
        <f t="shared" si="73"/>
        <v>1.9070051759285462</v>
      </c>
      <c r="D578" s="71">
        <v>1.9</v>
      </c>
    </row>
    <row r="579" spans="1:4" x14ac:dyDescent="0.55000000000000004">
      <c r="A579" t="s">
        <v>836</v>
      </c>
      <c r="B579">
        <v>89.163227586269798</v>
      </c>
      <c r="C579" s="72">
        <f t="shared" si="73"/>
        <v>2.8353207374638032</v>
      </c>
      <c r="D579" s="71">
        <v>2.8</v>
      </c>
    </row>
    <row r="580" spans="1:4" x14ac:dyDescent="0.55000000000000004">
      <c r="A580" t="s">
        <v>837</v>
      </c>
      <c r="B580">
        <v>88.672211194184896</v>
      </c>
      <c r="C580" s="72">
        <f t="shared" si="73"/>
        <v>3.1246705824764973</v>
      </c>
      <c r="D580" s="71">
        <v>3.1</v>
      </c>
    </row>
    <row r="581" spans="1:4" x14ac:dyDescent="0.55000000000000004">
      <c r="A581" t="s">
        <v>838</v>
      </c>
      <c r="B581">
        <v>89.047233802056397</v>
      </c>
      <c r="C581" s="72">
        <f t="shared" si="73"/>
        <v>2.878295319157786</v>
      </c>
      <c r="D581" s="71">
        <v>2.9</v>
      </c>
    </row>
    <row r="582" spans="1:4" x14ac:dyDescent="0.55000000000000004">
      <c r="A582" t="s">
        <v>839</v>
      </c>
      <c r="B582">
        <v>89.505725780412106</v>
      </c>
      <c r="C582" s="72">
        <f t="shared" si="73"/>
        <v>2.9832638043300648</v>
      </c>
      <c r="D582" s="71">
        <v>3</v>
      </c>
    </row>
    <row r="583" spans="1:4" x14ac:dyDescent="0.55000000000000004">
      <c r="A583" t="s">
        <v>840</v>
      </c>
      <c r="B583">
        <v>89.899648374001103</v>
      </c>
      <c r="C583" s="72">
        <f t="shared" si="73"/>
        <v>3.0740528989782661</v>
      </c>
      <c r="D583" s="71">
        <v>3.1</v>
      </c>
    </row>
    <row r="584" spans="1:4" x14ac:dyDescent="0.55000000000000004">
      <c r="A584" t="s">
        <v>841</v>
      </c>
      <c r="B584">
        <v>90.1773113956326</v>
      </c>
      <c r="C584" s="72">
        <f t="shared" si="73"/>
        <v>2.9456973661999228</v>
      </c>
      <c r="D584" s="71">
        <v>2.9</v>
      </c>
    </row>
    <row r="585" spans="1:4" x14ac:dyDescent="0.55000000000000004">
      <c r="A585" t="s">
        <v>842</v>
      </c>
      <c r="B585">
        <v>90.487893546057705</v>
      </c>
      <c r="C585" s="72">
        <f t="shared" ref="C585:C648" si="74">100*B585/B573-100</f>
        <v>3.0552117557105021</v>
      </c>
      <c r="D585" s="71">
        <v>3.1</v>
      </c>
    </row>
    <row r="586" spans="1:4" x14ac:dyDescent="0.55000000000000004">
      <c r="A586" t="s">
        <v>843</v>
      </c>
      <c r="B586">
        <v>90.131713648150694</v>
      </c>
      <c r="C586" s="72">
        <f t="shared" si="74"/>
        <v>2.6415732799432163</v>
      </c>
      <c r="D586" s="71">
        <v>2.6</v>
      </c>
    </row>
    <row r="587" spans="1:4" x14ac:dyDescent="0.55000000000000004">
      <c r="A587" t="s">
        <v>844</v>
      </c>
      <c r="B587">
        <v>90.780040121558997</v>
      </c>
      <c r="C587" s="72">
        <f t="shared" si="74"/>
        <v>2.7784740048600014</v>
      </c>
      <c r="D587" s="71">
        <v>2.8</v>
      </c>
    </row>
    <row r="588" spans="1:4" x14ac:dyDescent="0.55000000000000004">
      <c r="A588" t="s">
        <v>845</v>
      </c>
      <c r="B588">
        <v>90.788268794866596</v>
      </c>
      <c r="C588" s="72">
        <f t="shared" si="74"/>
        <v>2.7048944564824353</v>
      </c>
      <c r="D588" s="71">
        <v>2.7</v>
      </c>
    </row>
    <row r="589" spans="1:4" x14ac:dyDescent="0.55000000000000004">
      <c r="A589" t="s">
        <v>846</v>
      </c>
      <c r="B589">
        <v>90.901349910298507</v>
      </c>
      <c r="C589" s="72">
        <f t="shared" si="74"/>
        <v>2.7197738380741754</v>
      </c>
      <c r="D589" s="71">
        <v>2.7</v>
      </c>
    </row>
    <row r="590" spans="1:4" x14ac:dyDescent="0.55000000000000004">
      <c r="A590" t="s">
        <v>847</v>
      </c>
      <c r="B590">
        <v>91.069242656945704</v>
      </c>
      <c r="C590" s="72">
        <f t="shared" si="74"/>
        <v>2.7414476931032965</v>
      </c>
      <c r="D590" s="71">
        <v>2.7</v>
      </c>
    </row>
    <row r="591" spans="1:4" x14ac:dyDescent="0.55000000000000004">
      <c r="A591" t="s">
        <v>848</v>
      </c>
      <c r="B591">
        <v>91.738758170771703</v>
      </c>
      <c r="C591" s="72">
        <f t="shared" si="74"/>
        <v>2.8885569244450693</v>
      </c>
      <c r="D591" s="71">
        <v>2.9</v>
      </c>
    </row>
    <row r="592" spans="1:4" x14ac:dyDescent="0.55000000000000004">
      <c r="A592" t="s">
        <v>849</v>
      </c>
      <c r="B592">
        <v>91.356584093946296</v>
      </c>
      <c r="C592" s="72">
        <f t="shared" si="74"/>
        <v>3.0272989289540106</v>
      </c>
      <c r="D592" s="71">
        <v>3</v>
      </c>
    </row>
    <row r="593" spans="1:4" x14ac:dyDescent="0.55000000000000004">
      <c r="A593" t="s">
        <v>850</v>
      </c>
      <c r="B593">
        <v>92.0488940098234</v>
      </c>
      <c r="C593" s="72">
        <f t="shared" si="74"/>
        <v>3.3708629449842391</v>
      </c>
      <c r="D593" s="71">
        <v>3.4</v>
      </c>
    </row>
    <row r="594" spans="1:4" x14ac:dyDescent="0.55000000000000004">
      <c r="A594" t="s">
        <v>851</v>
      </c>
      <c r="B594">
        <v>92.365552195914702</v>
      </c>
      <c r="C594" s="72">
        <f t="shared" si="74"/>
        <v>3.1951323678651704</v>
      </c>
      <c r="D594" s="71">
        <v>3.2</v>
      </c>
    </row>
    <row r="595" spans="1:4" x14ac:dyDescent="0.55000000000000004">
      <c r="A595" t="s">
        <v>852</v>
      </c>
      <c r="B595">
        <v>93.207532096366506</v>
      </c>
      <c r="C595" s="72">
        <f t="shared" si="74"/>
        <v>3.6795290996066257</v>
      </c>
      <c r="D595" s="71">
        <v>3.7</v>
      </c>
    </row>
    <row r="596" spans="1:4" x14ac:dyDescent="0.55000000000000004">
      <c r="A596" t="s">
        <v>853</v>
      </c>
      <c r="B596">
        <v>93.192781260273605</v>
      </c>
      <c r="C596" s="72">
        <f t="shared" si="74"/>
        <v>3.3439340982470753</v>
      </c>
      <c r="D596" s="71">
        <v>3.3</v>
      </c>
    </row>
    <row r="597" spans="1:4" x14ac:dyDescent="0.55000000000000004">
      <c r="A597" t="s">
        <v>854</v>
      </c>
      <c r="B597">
        <v>93.005250565020006</v>
      </c>
      <c r="C597" s="72">
        <f t="shared" si="74"/>
        <v>2.7819821197196859</v>
      </c>
      <c r="D597" s="71">
        <v>2.8</v>
      </c>
    </row>
    <row r="598" spans="1:4" x14ac:dyDescent="0.55000000000000004">
      <c r="A598" t="s">
        <v>855</v>
      </c>
      <c r="B598">
        <v>92.968859140559999</v>
      </c>
      <c r="C598" s="72">
        <f t="shared" si="74"/>
        <v>3.1477771558685106</v>
      </c>
      <c r="D598" s="71">
        <v>3.1</v>
      </c>
    </row>
    <row r="599" spans="1:4" x14ac:dyDescent="0.55000000000000004">
      <c r="A599" t="s">
        <v>856</v>
      </c>
      <c r="B599">
        <v>93.608676888319906</v>
      </c>
      <c r="C599" s="72">
        <f t="shared" si="74"/>
        <v>3.115923679889562</v>
      </c>
      <c r="D599" s="71">
        <v>3.1</v>
      </c>
    </row>
    <row r="600" spans="1:4" x14ac:dyDescent="0.55000000000000004">
      <c r="A600" t="s">
        <v>857</v>
      </c>
      <c r="B600">
        <v>93.806499949335802</v>
      </c>
      <c r="C600" s="72">
        <f t="shared" si="74"/>
        <v>3.3244726378567719</v>
      </c>
      <c r="D600" s="71">
        <v>3.3</v>
      </c>
    </row>
    <row r="601" spans="1:4" x14ac:dyDescent="0.55000000000000004">
      <c r="A601" t="s">
        <v>858</v>
      </c>
      <c r="B601">
        <v>93.947244345491796</v>
      </c>
      <c r="C601" s="72">
        <f t="shared" si="74"/>
        <v>3.3507692000162592</v>
      </c>
      <c r="D601" s="71">
        <v>3.4</v>
      </c>
    </row>
    <row r="602" spans="1:4" x14ac:dyDescent="0.55000000000000004">
      <c r="A602" t="s">
        <v>859</v>
      </c>
      <c r="B602">
        <v>94.013551482147406</v>
      </c>
      <c r="C602" s="72">
        <f t="shared" si="74"/>
        <v>3.2330441533293595</v>
      </c>
      <c r="D602" s="71">
        <v>3.2</v>
      </c>
    </row>
    <row r="603" spans="1:4" x14ac:dyDescent="0.55000000000000004">
      <c r="A603" t="s">
        <v>860</v>
      </c>
      <c r="B603">
        <v>94.489014174051107</v>
      </c>
      <c r="C603" s="72">
        <f t="shared" si="74"/>
        <v>2.9979215525893608</v>
      </c>
      <c r="D603" s="71">
        <v>3</v>
      </c>
    </row>
    <row r="604" spans="1:4" x14ac:dyDescent="0.55000000000000004">
      <c r="A604" t="s">
        <v>861</v>
      </c>
      <c r="B604">
        <v>93.764911037344106</v>
      </c>
      <c r="C604" s="72">
        <f t="shared" si="74"/>
        <v>2.6361832234458404</v>
      </c>
      <c r="D604" s="71">
        <v>2.6</v>
      </c>
    </row>
    <row r="605" spans="1:4" x14ac:dyDescent="0.55000000000000004">
      <c r="A605" t="s">
        <v>862</v>
      </c>
      <c r="B605">
        <v>94.293339990651702</v>
      </c>
      <c r="C605" s="72">
        <f t="shared" si="74"/>
        <v>2.4383193355791661</v>
      </c>
      <c r="D605" s="71">
        <v>2.4</v>
      </c>
    </row>
    <row r="606" spans="1:4" x14ac:dyDescent="0.55000000000000004">
      <c r="A606" t="s">
        <v>863</v>
      </c>
      <c r="B606">
        <v>94.643064024855406</v>
      </c>
      <c r="C606" s="72">
        <f t="shared" si="74"/>
        <v>2.4657589055602926</v>
      </c>
      <c r="D606" s="71">
        <v>2.5</v>
      </c>
    </row>
    <row r="607" spans="1:4" x14ac:dyDescent="0.55000000000000004">
      <c r="A607" t="s">
        <v>864</v>
      </c>
      <c r="B607">
        <v>95.163901765659901</v>
      </c>
      <c r="C607" s="72">
        <f t="shared" si="74"/>
        <v>2.0989394583162237</v>
      </c>
      <c r="D607" s="71">
        <v>2.1</v>
      </c>
    </row>
    <row r="608" spans="1:4" x14ac:dyDescent="0.55000000000000004">
      <c r="A608" t="s">
        <v>865</v>
      </c>
      <c r="B608">
        <v>95.259408850641606</v>
      </c>
      <c r="C608" s="72">
        <f t="shared" si="74"/>
        <v>2.217583338988689</v>
      </c>
      <c r="D608" s="71">
        <v>2.2000000000000002</v>
      </c>
    </row>
    <row r="609" spans="1:4" x14ac:dyDescent="0.55000000000000004">
      <c r="A609" t="s">
        <v>866</v>
      </c>
      <c r="B609">
        <v>94.992434826351499</v>
      </c>
      <c r="C609" s="72">
        <f t="shared" si="74"/>
        <v>2.1366366406832498</v>
      </c>
      <c r="D609" s="71">
        <v>2.1</v>
      </c>
    </row>
    <row r="610" spans="1:4" x14ac:dyDescent="0.55000000000000004">
      <c r="A610" t="s">
        <v>867</v>
      </c>
      <c r="B610">
        <v>95.107637378785597</v>
      </c>
      <c r="C610" s="72">
        <f t="shared" si="74"/>
        <v>2.3005318748635801</v>
      </c>
      <c r="D610" s="71">
        <v>2.2999999999999998</v>
      </c>
    </row>
    <row r="611" spans="1:4" x14ac:dyDescent="0.55000000000000004">
      <c r="A611" t="s">
        <v>868</v>
      </c>
      <c r="B611">
        <v>95.538890712180702</v>
      </c>
      <c r="C611" s="72">
        <f t="shared" si="74"/>
        <v>2.0620031048656386</v>
      </c>
      <c r="D611" s="71">
        <v>2.1</v>
      </c>
    </row>
    <row r="612" spans="1:4" x14ac:dyDescent="0.55000000000000004">
      <c r="A612" t="s">
        <v>869</v>
      </c>
      <c r="B612">
        <v>95.789893929827898</v>
      </c>
      <c r="C612" s="72">
        <f t="shared" si="74"/>
        <v>2.1143460011441846</v>
      </c>
      <c r="D612" s="71">
        <v>2.1</v>
      </c>
    </row>
    <row r="613" spans="1:4" x14ac:dyDescent="0.55000000000000004">
      <c r="A613" t="s">
        <v>870</v>
      </c>
      <c r="B613">
        <v>96.418239723460701</v>
      </c>
      <c r="C613" s="72">
        <f t="shared" si="74"/>
        <v>2.630194632300018</v>
      </c>
      <c r="D613" s="71">
        <v>2.6</v>
      </c>
    </row>
    <row r="614" spans="1:4" x14ac:dyDescent="0.55000000000000004">
      <c r="A614" t="s">
        <v>871</v>
      </c>
      <c r="B614">
        <v>96.488205518906696</v>
      </c>
      <c r="C614" s="72">
        <f t="shared" si="74"/>
        <v>2.6322312025721146</v>
      </c>
      <c r="D614" s="71">
        <v>2.6</v>
      </c>
    </row>
    <row r="615" spans="1:4" x14ac:dyDescent="0.55000000000000004">
      <c r="A615" t="s">
        <v>872</v>
      </c>
      <c r="B615">
        <v>96.716064028939201</v>
      </c>
      <c r="C615" s="72">
        <f t="shared" si="74"/>
        <v>2.3569405124555658</v>
      </c>
      <c r="D615" s="71">
        <v>2.4</v>
      </c>
    </row>
    <row r="616" spans="1:4" x14ac:dyDescent="0.55000000000000004">
      <c r="A616" t="s">
        <v>873</v>
      </c>
      <c r="B616">
        <v>95.876442465770793</v>
      </c>
      <c r="C616" s="72">
        <f t="shared" si="74"/>
        <v>2.2519420165457404</v>
      </c>
      <c r="D616" s="71">
        <v>2.2999999999999998</v>
      </c>
    </row>
    <row r="617" spans="1:4" x14ac:dyDescent="0.55000000000000004">
      <c r="A617" t="s">
        <v>874</v>
      </c>
      <c r="B617">
        <v>96.436303229840803</v>
      </c>
      <c r="C617" s="72">
        <f t="shared" si="74"/>
        <v>2.2726559897035656</v>
      </c>
      <c r="D617" s="71">
        <v>2.2999999999999998</v>
      </c>
    </row>
    <row r="618" spans="1:4" x14ac:dyDescent="0.55000000000000004">
      <c r="A618" t="s">
        <v>875</v>
      </c>
      <c r="B618">
        <v>96.887165377497894</v>
      </c>
      <c r="C618" s="72">
        <f t="shared" si="74"/>
        <v>2.3711207744216125</v>
      </c>
      <c r="D618" s="71">
        <v>2.4</v>
      </c>
    </row>
    <row r="619" spans="1:4" x14ac:dyDescent="0.55000000000000004">
      <c r="A619" t="s">
        <v>876</v>
      </c>
      <c r="B619">
        <v>97.024110160419099</v>
      </c>
      <c r="C619" s="72">
        <f t="shared" si="74"/>
        <v>1.9547416197162022</v>
      </c>
      <c r="D619" s="71">
        <v>2</v>
      </c>
    </row>
    <row r="620" spans="1:4" x14ac:dyDescent="0.55000000000000004">
      <c r="A620" t="s">
        <v>877</v>
      </c>
      <c r="B620">
        <v>97.395393904213705</v>
      </c>
      <c r="C620" s="72">
        <f t="shared" si="74"/>
        <v>2.2422824992764134</v>
      </c>
      <c r="D620" s="71">
        <v>2.2000000000000002</v>
      </c>
    </row>
    <row r="621" spans="1:4" x14ac:dyDescent="0.55000000000000004">
      <c r="A621" t="s">
        <v>878</v>
      </c>
      <c r="B621">
        <v>97.203298897192994</v>
      </c>
      <c r="C621" s="72">
        <f t="shared" si="74"/>
        <v>2.3274106773692154</v>
      </c>
      <c r="D621" s="71">
        <v>2.2999999999999998</v>
      </c>
    </row>
    <row r="622" spans="1:4" x14ac:dyDescent="0.55000000000000004">
      <c r="A622" t="s">
        <v>879</v>
      </c>
      <c r="B622">
        <v>97.037875737125205</v>
      </c>
      <c r="C622" s="72">
        <f t="shared" si="74"/>
        <v>2.0295303421869733</v>
      </c>
      <c r="D622" s="71">
        <v>2</v>
      </c>
    </row>
    <row r="623" spans="1:4" x14ac:dyDescent="0.55000000000000004">
      <c r="A623" t="s">
        <v>880</v>
      </c>
      <c r="B623">
        <v>97.454148518148301</v>
      </c>
      <c r="C623" s="72">
        <f t="shared" si="74"/>
        <v>2.0046891812230569</v>
      </c>
      <c r="D623" s="71">
        <v>2</v>
      </c>
    </row>
    <row r="624" spans="1:4" x14ac:dyDescent="0.55000000000000004">
      <c r="A624" t="s">
        <v>881</v>
      </c>
      <c r="B624">
        <v>97.870492897155401</v>
      </c>
      <c r="C624" s="72">
        <f t="shared" si="74"/>
        <v>2.1720443378418111</v>
      </c>
      <c r="D624" s="71">
        <v>2.2000000000000002</v>
      </c>
    </row>
    <row r="625" spans="1:4" x14ac:dyDescent="0.55000000000000004">
      <c r="A625" t="s">
        <v>882</v>
      </c>
      <c r="B625">
        <v>98.0740353886858</v>
      </c>
      <c r="C625" s="72">
        <f t="shared" si="74"/>
        <v>1.7173054289044529</v>
      </c>
      <c r="D625" s="71">
        <v>1.7</v>
      </c>
    </row>
    <row r="626" spans="1:4" x14ac:dyDescent="0.55000000000000004">
      <c r="A626" t="s">
        <v>883</v>
      </c>
      <c r="B626">
        <v>98.208802284237393</v>
      </c>
      <c r="C626" s="72">
        <f t="shared" si="74"/>
        <v>1.7832197791195767</v>
      </c>
      <c r="D626" s="71">
        <v>1.8</v>
      </c>
    </row>
    <row r="627" spans="1:4" x14ac:dyDescent="0.55000000000000004">
      <c r="A627" t="s">
        <v>884</v>
      </c>
      <c r="B627">
        <v>98.351762094796399</v>
      </c>
      <c r="C627" s="72">
        <f t="shared" si="74"/>
        <v>1.6912372130525881</v>
      </c>
      <c r="D627" s="71">
        <v>1.7</v>
      </c>
    </row>
    <row r="628" spans="1:4" x14ac:dyDescent="0.55000000000000004">
      <c r="A628" t="s">
        <v>885</v>
      </c>
      <c r="B628">
        <v>97.4184180622116</v>
      </c>
      <c r="C628" s="72">
        <f t="shared" si="74"/>
        <v>1.6082945474236965</v>
      </c>
      <c r="D628" s="71">
        <v>1.6</v>
      </c>
    </row>
    <row r="629" spans="1:4" x14ac:dyDescent="0.55000000000000004">
      <c r="A629" t="s">
        <v>886</v>
      </c>
      <c r="B629">
        <v>98.059309942138299</v>
      </c>
      <c r="C629" s="72">
        <f t="shared" si="74"/>
        <v>1.6829831276602505</v>
      </c>
      <c r="D629" s="71">
        <v>1.7</v>
      </c>
    </row>
    <row r="630" spans="1:4" x14ac:dyDescent="0.55000000000000004">
      <c r="A630" t="s">
        <v>887</v>
      </c>
      <c r="B630">
        <v>98.439478335113606</v>
      </c>
      <c r="C630" s="72">
        <f t="shared" si="74"/>
        <v>1.6021863696470859</v>
      </c>
      <c r="D630" s="71">
        <v>1.6</v>
      </c>
    </row>
    <row r="631" spans="1:4" x14ac:dyDescent="0.55000000000000004">
      <c r="A631" t="s">
        <v>888</v>
      </c>
      <c r="B631">
        <v>98.954126394077804</v>
      </c>
      <c r="C631" s="72">
        <f t="shared" si="74"/>
        <v>1.9892130218639892</v>
      </c>
      <c r="D631" s="71">
        <v>2</v>
      </c>
    </row>
    <row r="632" spans="1:4" x14ac:dyDescent="0.55000000000000004">
      <c r="A632" t="s">
        <v>889</v>
      </c>
      <c r="B632">
        <v>98.941296852017501</v>
      </c>
      <c r="C632" s="72">
        <f t="shared" si="74"/>
        <v>1.5872444125275109</v>
      </c>
      <c r="D632" s="71">
        <v>1.6</v>
      </c>
    </row>
    <row r="633" spans="1:4" x14ac:dyDescent="0.55000000000000004">
      <c r="A633" t="s">
        <v>890</v>
      </c>
      <c r="B633">
        <v>99.169001893656898</v>
      </c>
      <c r="C633" s="72">
        <f t="shared" si="74"/>
        <v>2.0222595516464139</v>
      </c>
      <c r="D633" s="71">
        <v>2</v>
      </c>
    </row>
    <row r="634" spans="1:4" x14ac:dyDescent="0.55000000000000004">
      <c r="A634" t="s">
        <v>891</v>
      </c>
      <c r="B634">
        <v>98.771748914923194</v>
      </c>
      <c r="C634" s="72">
        <f t="shared" si="74"/>
        <v>1.7868004267684512</v>
      </c>
      <c r="D634" s="71">
        <v>1.8</v>
      </c>
    </row>
    <row r="635" spans="1:4" x14ac:dyDescent="0.55000000000000004">
      <c r="A635" t="s">
        <v>892</v>
      </c>
      <c r="B635">
        <v>99.310387110079503</v>
      </c>
      <c r="C635" s="72">
        <f t="shared" si="74"/>
        <v>1.904730193795217</v>
      </c>
      <c r="D635" s="71">
        <v>1.9</v>
      </c>
    </row>
    <row r="636" spans="1:4" x14ac:dyDescent="0.55000000000000004">
      <c r="A636" t="s">
        <v>893</v>
      </c>
      <c r="B636">
        <v>99.367164196217402</v>
      </c>
      <c r="C636" s="72">
        <f t="shared" si="74"/>
        <v>1.5292364989259113</v>
      </c>
      <c r="D636" s="71">
        <v>1.5</v>
      </c>
    </row>
    <row r="637" spans="1:4" x14ac:dyDescent="0.55000000000000004">
      <c r="A637" t="s">
        <v>894</v>
      </c>
      <c r="B637">
        <v>99.566157871630907</v>
      </c>
      <c r="C637" s="72">
        <f t="shared" si="74"/>
        <v>1.5214245819819183</v>
      </c>
      <c r="D637" s="71">
        <v>1.5</v>
      </c>
    </row>
    <row r="638" spans="1:4" x14ac:dyDescent="0.55000000000000004">
      <c r="A638" t="s">
        <v>895</v>
      </c>
      <c r="B638">
        <v>99.435238850289394</v>
      </c>
      <c r="C638" s="72">
        <f t="shared" si="74"/>
        <v>1.2488051351063518</v>
      </c>
      <c r="D638" s="71">
        <v>1.2</v>
      </c>
    </row>
    <row r="639" spans="1:4" x14ac:dyDescent="0.55000000000000004">
      <c r="A639" t="s">
        <v>896</v>
      </c>
      <c r="B639">
        <v>99.603320390373597</v>
      </c>
      <c r="C639" s="72">
        <f t="shared" si="74"/>
        <v>1.2725326612561076</v>
      </c>
      <c r="D639" s="71">
        <v>1.3</v>
      </c>
    </row>
    <row r="640" spans="1:4" x14ac:dyDescent="0.55000000000000004">
      <c r="A640" t="s">
        <v>897</v>
      </c>
      <c r="B640">
        <v>98.819382396149507</v>
      </c>
      <c r="C640" s="72">
        <f t="shared" si="74"/>
        <v>1.4380898004761775</v>
      </c>
      <c r="D640" s="71">
        <v>1.4</v>
      </c>
    </row>
    <row r="641" spans="1:4" x14ac:dyDescent="0.55000000000000004">
      <c r="A641" t="s">
        <v>898</v>
      </c>
      <c r="B641">
        <v>99.265392561682901</v>
      </c>
      <c r="C641" s="72">
        <f t="shared" si="74"/>
        <v>1.2299521792028401</v>
      </c>
      <c r="D641" s="71">
        <v>1.2</v>
      </c>
    </row>
    <row r="642" spans="1:4" x14ac:dyDescent="0.55000000000000004">
      <c r="A642" t="s">
        <v>899</v>
      </c>
      <c r="B642">
        <v>99.466638688419707</v>
      </c>
      <c r="C642" s="72">
        <f t="shared" si="74"/>
        <v>1.0434435154251531</v>
      </c>
      <c r="D642" s="71">
        <v>1</v>
      </c>
    </row>
    <row r="643" spans="1:4" x14ac:dyDescent="0.55000000000000004">
      <c r="A643" t="s">
        <v>900</v>
      </c>
      <c r="B643">
        <v>99.743393441273597</v>
      </c>
      <c r="C643" s="72">
        <f t="shared" si="74"/>
        <v>0.79760902951393575</v>
      </c>
      <c r="D643" s="71">
        <v>0.8</v>
      </c>
    </row>
    <row r="644" spans="1:4" x14ac:dyDescent="0.55000000000000004">
      <c r="A644" t="s">
        <v>901</v>
      </c>
      <c r="B644">
        <v>99.869381287860193</v>
      </c>
      <c r="C644" s="72">
        <f t="shared" si="74"/>
        <v>0.93801523263920217</v>
      </c>
      <c r="D644" s="71">
        <v>0.9</v>
      </c>
    </row>
    <row r="645" spans="1:4" x14ac:dyDescent="0.55000000000000004">
      <c r="A645" t="s">
        <v>902</v>
      </c>
      <c r="B645">
        <v>99.923789971815793</v>
      </c>
      <c r="C645" s="72">
        <f t="shared" si="74"/>
        <v>0.76111291204512099</v>
      </c>
      <c r="D645" s="71">
        <v>0.8</v>
      </c>
    </row>
    <row r="646" spans="1:4" x14ac:dyDescent="0.55000000000000004">
      <c r="A646" t="s">
        <v>903</v>
      </c>
      <c r="B646">
        <v>99.909996849893204</v>
      </c>
      <c r="C646" s="72">
        <f t="shared" si="74"/>
        <v>1.1524023290813972</v>
      </c>
      <c r="D646" s="71">
        <v>1.2</v>
      </c>
    </row>
    <row r="647" spans="1:4" x14ac:dyDescent="0.55000000000000004">
      <c r="A647" t="s">
        <v>904</v>
      </c>
      <c r="B647">
        <v>100.321587210583</v>
      </c>
      <c r="C647" s="72">
        <f t="shared" si="74"/>
        <v>1.0182218899042681</v>
      </c>
      <c r="D647" s="71">
        <v>1</v>
      </c>
    </row>
    <row r="648" spans="1:4" x14ac:dyDescent="0.55000000000000004">
      <c r="A648" t="s">
        <v>905</v>
      </c>
      <c r="B648">
        <v>100.372203313296</v>
      </c>
      <c r="C648" s="72">
        <f t="shared" si="74"/>
        <v>1.0114398707141987</v>
      </c>
      <c r="D648" s="71">
        <v>1</v>
      </c>
    </row>
    <row r="649" spans="1:4" x14ac:dyDescent="0.55000000000000004">
      <c r="A649" t="s">
        <v>906</v>
      </c>
      <c r="B649">
        <v>100.660364131555</v>
      </c>
      <c r="C649" s="72">
        <f t="shared" ref="C649:C712" si="75">100*B649/B637-100</f>
        <v>1.0989740724301527</v>
      </c>
      <c r="D649" s="71">
        <v>1.1000000000000001</v>
      </c>
    </row>
    <row r="650" spans="1:4" x14ac:dyDescent="0.55000000000000004">
      <c r="A650" t="s">
        <v>907</v>
      </c>
      <c r="B650">
        <v>100.65807416713599</v>
      </c>
      <c r="C650" s="72">
        <f t="shared" si="75"/>
        <v>1.229780640128709</v>
      </c>
      <c r="D650" s="71">
        <v>1.2</v>
      </c>
    </row>
    <row r="651" spans="1:4" x14ac:dyDescent="0.55000000000000004">
      <c r="A651" t="s">
        <v>908</v>
      </c>
      <c r="B651">
        <v>100.989795980332</v>
      </c>
      <c r="C651" s="72">
        <f t="shared" si="75"/>
        <v>1.3919973596506736</v>
      </c>
      <c r="D651" s="71">
        <v>1.4</v>
      </c>
    </row>
    <row r="652" spans="1:4" x14ac:dyDescent="0.55000000000000004">
      <c r="A652" t="s">
        <v>909</v>
      </c>
      <c r="B652">
        <v>100.022104949382</v>
      </c>
      <c r="C652" s="72">
        <f t="shared" si="75"/>
        <v>1.2170917527201084</v>
      </c>
      <c r="D652" s="71">
        <v>1.2</v>
      </c>
    </row>
    <row r="653" spans="1:4" x14ac:dyDescent="0.55000000000000004">
      <c r="A653" t="s">
        <v>910</v>
      </c>
      <c r="B653">
        <v>100.411600474727</v>
      </c>
      <c r="C653" s="72">
        <f t="shared" si="75"/>
        <v>1.1546903542761413</v>
      </c>
      <c r="D653" s="71">
        <v>1.2</v>
      </c>
    </row>
    <row r="654" spans="1:4" x14ac:dyDescent="0.55000000000000004">
      <c r="A654" t="s">
        <v>911</v>
      </c>
      <c r="B654">
        <v>100.97637571342401</v>
      </c>
      <c r="C654" s="72">
        <f t="shared" si="75"/>
        <v>1.5178325566359661</v>
      </c>
      <c r="D654" s="71">
        <v>1.5</v>
      </c>
    </row>
    <row r="655" spans="1:4" x14ac:dyDescent="0.55000000000000004">
      <c r="A655" t="s">
        <v>912</v>
      </c>
      <c r="B655">
        <v>100.930646490583</v>
      </c>
      <c r="C655" s="72">
        <f t="shared" si="75"/>
        <v>1.1903074563113165</v>
      </c>
      <c r="D655" s="71">
        <v>1.2</v>
      </c>
    </row>
    <row r="656" spans="1:4" x14ac:dyDescent="0.55000000000000004">
      <c r="A656" t="s">
        <v>913</v>
      </c>
      <c r="B656">
        <v>101.08292281265101</v>
      </c>
      <c r="C656" s="72">
        <f t="shared" si="75"/>
        <v>1.2151287102630022</v>
      </c>
      <c r="D656" s="71">
        <v>1.2</v>
      </c>
    </row>
    <row r="657" spans="1:4" x14ac:dyDescent="0.55000000000000004">
      <c r="A657" t="s">
        <v>914</v>
      </c>
      <c r="B657">
        <v>101.304138801289</v>
      </c>
      <c r="C657" s="72">
        <f t="shared" si="75"/>
        <v>1.3814015960188613</v>
      </c>
      <c r="D657" s="71">
        <v>1.4</v>
      </c>
    </row>
    <row r="658" spans="1:4" x14ac:dyDescent="0.55000000000000004">
      <c r="A658" t="s">
        <v>915</v>
      </c>
      <c r="B658">
        <v>101.22924121261801</v>
      </c>
      <c r="C658" s="72">
        <f t="shared" si="75"/>
        <v>1.3204327938342857</v>
      </c>
      <c r="D658" s="71">
        <v>1.3</v>
      </c>
    </row>
    <row r="659" spans="1:4" x14ac:dyDescent="0.55000000000000004">
      <c r="A659" t="s">
        <v>916</v>
      </c>
      <c r="B659">
        <v>101.61872194207</v>
      </c>
      <c r="C659" s="72">
        <f t="shared" si="75"/>
        <v>1.2929766838359456</v>
      </c>
      <c r="D659" s="71">
        <v>1.3</v>
      </c>
    </row>
    <row r="660" spans="1:4" x14ac:dyDescent="0.55000000000000004">
      <c r="A660" t="s">
        <v>917</v>
      </c>
      <c r="B660">
        <v>101.858023160996</v>
      </c>
      <c r="C660" s="72">
        <f t="shared" si="75"/>
        <v>1.480310084518365</v>
      </c>
      <c r="D660" s="71">
        <v>1.5</v>
      </c>
    </row>
    <row r="661" spans="1:4" x14ac:dyDescent="0.55000000000000004">
      <c r="A661" t="s">
        <v>918</v>
      </c>
      <c r="B661">
        <v>101.88671953622</v>
      </c>
      <c r="C661" s="72">
        <f t="shared" si="75"/>
        <v>1.2183101216107843</v>
      </c>
      <c r="D661" s="71">
        <v>1.2</v>
      </c>
    </row>
    <row r="662" spans="1:4" x14ac:dyDescent="0.55000000000000004">
      <c r="A662" t="s">
        <v>919</v>
      </c>
      <c r="B662">
        <v>102.077134659527</v>
      </c>
      <c r="C662" s="72">
        <f t="shared" si="75"/>
        <v>1.409783074167251</v>
      </c>
      <c r="D662" s="71">
        <v>1.4</v>
      </c>
    </row>
    <row r="663" spans="1:4" x14ac:dyDescent="0.55000000000000004">
      <c r="A663" t="s">
        <v>920</v>
      </c>
      <c r="B663">
        <v>102.623274304449</v>
      </c>
      <c r="C663" s="72">
        <f t="shared" si="75"/>
        <v>1.6174686840986681</v>
      </c>
      <c r="D663" s="71">
        <v>1.6</v>
      </c>
    </row>
    <row r="664" spans="1:4" x14ac:dyDescent="0.55000000000000004">
      <c r="A664" t="s">
        <v>921</v>
      </c>
      <c r="B664">
        <v>101.62794546278801</v>
      </c>
      <c r="C664" s="72">
        <f t="shared" si="75"/>
        <v>1.605485621622023</v>
      </c>
      <c r="D664" s="71">
        <v>1.6</v>
      </c>
    </row>
    <row r="665" spans="1:4" x14ac:dyDescent="0.55000000000000004">
      <c r="A665" t="s">
        <v>922</v>
      </c>
      <c r="B665">
        <v>102.41483950083899</v>
      </c>
      <c r="C665" s="72">
        <f t="shared" si="75"/>
        <v>1.9950274835188964</v>
      </c>
      <c r="D665" s="71">
        <v>2</v>
      </c>
    </row>
    <row r="666" spans="1:4" x14ac:dyDescent="0.55000000000000004">
      <c r="A666" t="s">
        <v>923</v>
      </c>
      <c r="B666">
        <v>102.794968113517</v>
      </c>
      <c r="C666" s="72">
        <f t="shared" si="75"/>
        <v>1.8010077973626863</v>
      </c>
      <c r="D666" s="71">
        <v>1.8</v>
      </c>
    </row>
    <row r="667" spans="1:4" x14ac:dyDescent="0.55000000000000004">
      <c r="A667" t="s">
        <v>924</v>
      </c>
      <c r="B667">
        <v>103.359293151419</v>
      </c>
      <c r="C667" s="72">
        <f t="shared" si="75"/>
        <v>2.4062529521819584</v>
      </c>
      <c r="D667" s="71">
        <v>2.4</v>
      </c>
    </row>
    <row r="668" spans="1:4" x14ac:dyDescent="0.55000000000000004">
      <c r="A668" t="s">
        <v>925</v>
      </c>
      <c r="B668">
        <v>103.701334646155</v>
      </c>
      <c r="C668" s="72">
        <f t="shared" si="75"/>
        <v>2.590360231625894</v>
      </c>
      <c r="D668" s="71">
        <v>2.6</v>
      </c>
    </row>
    <row r="669" spans="1:4" x14ac:dyDescent="0.55000000000000004">
      <c r="A669" t="s">
        <v>926</v>
      </c>
      <c r="B669">
        <v>103.75350223964899</v>
      </c>
      <c r="C669" s="72">
        <f t="shared" si="75"/>
        <v>2.4178315588512049</v>
      </c>
      <c r="D669" s="71">
        <v>2.4</v>
      </c>
    </row>
    <row r="670" spans="1:4" x14ac:dyDescent="0.55000000000000004">
      <c r="A670" t="s">
        <v>927</v>
      </c>
      <c r="B670">
        <v>103.66806906869</v>
      </c>
      <c r="C670" s="72">
        <f t="shared" si="75"/>
        <v>2.4092128191987285</v>
      </c>
      <c r="D670" s="71">
        <v>2.4</v>
      </c>
    </row>
    <row r="671" spans="1:4" x14ac:dyDescent="0.55000000000000004">
      <c r="A671" t="s">
        <v>928</v>
      </c>
      <c r="B671">
        <v>104.31459940054999</v>
      </c>
      <c r="C671" s="72">
        <f t="shared" si="75"/>
        <v>2.6529338363622088</v>
      </c>
      <c r="D671" s="71">
        <v>2.7</v>
      </c>
    </row>
    <row r="672" spans="1:4" x14ac:dyDescent="0.55000000000000004">
      <c r="A672" t="s">
        <v>929</v>
      </c>
      <c r="B672">
        <v>104.550507911591</v>
      </c>
      <c r="C672" s="72">
        <f t="shared" si="75"/>
        <v>2.6433703178582988</v>
      </c>
      <c r="D672" s="71">
        <v>2.7</v>
      </c>
    </row>
    <row r="673" spans="1:4" x14ac:dyDescent="0.55000000000000004">
      <c r="A673" t="s">
        <v>930</v>
      </c>
      <c r="B673">
        <v>104.590843008722</v>
      </c>
      <c r="C673" s="72">
        <f t="shared" si="75"/>
        <v>2.6540490113048634</v>
      </c>
      <c r="D673" s="71">
        <v>2.7</v>
      </c>
    </row>
    <row r="674" spans="1:4" x14ac:dyDescent="0.55000000000000004">
      <c r="A674" t="s">
        <v>931</v>
      </c>
      <c r="B674">
        <v>104.865198284184</v>
      </c>
      <c r="C674" s="72">
        <f t="shared" si="75"/>
        <v>2.7313302180321273</v>
      </c>
      <c r="D674" s="71">
        <v>2.7</v>
      </c>
    </row>
    <row r="675" spans="1:4" x14ac:dyDescent="0.55000000000000004">
      <c r="A675" t="s">
        <v>932</v>
      </c>
      <c r="B675">
        <v>105.18105613077999</v>
      </c>
      <c r="C675" s="72">
        <f t="shared" si="75"/>
        <v>2.4923993545001508</v>
      </c>
      <c r="D675" s="71">
        <v>2.5</v>
      </c>
    </row>
    <row r="676" spans="1:4" x14ac:dyDescent="0.55000000000000004">
      <c r="A676" t="s">
        <v>933</v>
      </c>
      <c r="B676">
        <v>104.337562903009</v>
      </c>
      <c r="C676" s="72">
        <f t="shared" si="75"/>
        <v>2.6662129475136851</v>
      </c>
      <c r="D676" s="71">
        <v>2.7</v>
      </c>
    </row>
    <row r="677" spans="1:4" x14ac:dyDescent="0.55000000000000004">
      <c r="A677" t="s">
        <v>934</v>
      </c>
      <c r="B677">
        <v>104.912694097507</v>
      </c>
      <c r="C677" s="72">
        <f t="shared" si="75"/>
        <v>2.4389576831271</v>
      </c>
      <c r="D677" s="71">
        <v>2.4</v>
      </c>
    </row>
    <row r="678" spans="1:4" x14ac:dyDescent="0.55000000000000004">
      <c r="A678" t="s">
        <v>935</v>
      </c>
      <c r="B678">
        <v>105.115314267844</v>
      </c>
      <c r="C678" s="72">
        <f t="shared" si="75"/>
        <v>2.257256553418685</v>
      </c>
      <c r="D678" s="71">
        <v>2.2999999999999998</v>
      </c>
    </row>
    <row r="679" spans="1:4" x14ac:dyDescent="0.55000000000000004">
      <c r="A679" t="s">
        <v>936</v>
      </c>
      <c r="B679">
        <v>105.518942474022</v>
      </c>
      <c r="C679" s="72">
        <f t="shared" si="75"/>
        <v>2.0894582932559018</v>
      </c>
      <c r="D679" s="71">
        <v>2.1</v>
      </c>
    </row>
    <row r="680" spans="1:4" x14ac:dyDescent="0.55000000000000004">
      <c r="A680" t="s">
        <v>937</v>
      </c>
      <c r="B680">
        <v>105.863029176279</v>
      </c>
      <c r="C680" s="72">
        <f t="shared" si="75"/>
        <v>2.0845387742597836</v>
      </c>
      <c r="D680" s="71">
        <v>2.1</v>
      </c>
    </row>
    <row r="681" spans="1:4" x14ac:dyDescent="0.55000000000000004">
      <c r="A681" t="s">
        <v>938</v>
      </c>
      <c r="B681">
        <v>105.738677102119</v>
      </c>
      <c r="C681" s="72">
        <f t="shared" si="75"/>
        <v>1.9133569659023806</v>
      </c>
      <c r="D681" s="71">
        <v>1.9</v>
      </c>
    </row>
    <row r="682" spans="1:4" x14ac:dyDescent="0.55000000000000004">
      <c r="A682" t="s">
        <v>939</v>
      </c>
      <c r="B682">
        <v>105.630172845693</v>
      </c>
      <c r="C682" s="72">
        <f t="shared" si="75"/>
        <v>1.8926790038916579</v>
      </c>
      <c r="D682" s="71">
        <v>1.9</v>
      </c>
    </row>
    <row r="683" spans="1:4" x14ac:dyDescent="0.55000000000000004">
      <c r="A683" t="s">
        <v>940</v>
      </c>
      <c r="B683">
        <v>106.493678084357</v>
      </c>
      <c r="C683" s="72">
        <f t="shared" si="75"/>
        <v>2.0889489067965599</v>
      </c>
      <c r="D683" s="71">
        <v>2.1</v>
      </c>
    </row>
    <row r="684" spans="1:4" x14ac:dyDescent="0.55000000000000004">
      <c r="A684" t="s">
        <v>941</v>
      </c>
      <c r="B684">
        <v>106.52012715592799</v>
      </c>
      <c r="C684" s="72">
        <f t="shared" si="75"/>
        <v>1.8838925641590691</v>
      </c>
      <c r="D684" s="71">
        <v>1.9</v>
      </c>
    </row>
    <row r="685" spans="1:4" x14ac:dyDescent="0.55000000000000004">
      <c r="A685" t="s">
        <v>942</v>
      </c>
      <c r="B685">
        <v>106.53042610101301</v>
      </c>
      <c r="C685" s="72">
        <f t="shared" si="75"/>
        <v>1.8544482829431388</v>
      </c>
      <c r="D685" s="71">
        <v>1.9</v>
      </c>
    </row>
    <row r="686" spans="1:4" x14ac:dyDescent="0.55000000000000004">
      <c r="A686" t="s">
        <v>943</v>
      </c>
      <c r="B686">
        <v>106.798097074767</v>
      </c>
      <c r="C686" s="72">
        <f t="shared" si="75"/>
        <v>1.8432223675817028</v>
      </c>
      <c r="D686" s="71">
        <v>1.8</v>
      </c>
    </row>
    <row r="687" spans="1:4" x14ac:dyDescent="0.55000000000000004">
      <c r="A687" t="s">
        <v>944</v>
      </c>
      <c r="B687">
        <v>107.143627845651</v>
      </c>
      <c r="C687" s="72">
        <f t="shared" si="75"/>
        <v>1.8658984679054527</v>
      </c>
      <c r="D687" s="71">
        <v>1.9</v>
      </c>
    </row>
    <row r="688" spans="1:4" x14ac:dyDescent="0.55000000000000004">
      <c r="A688" t="s">
        <v>945</v>
      </c>
      <c r="B688">
        <v>106.297877420848</v>
      </c>
      <c r="C688" s="72">
        <f t="shared" si="75"/>
        <v>1.8788195385215971</v>
      </c>
      <c r="D688" s="71">
        <v>1.9</v>
      </c>
    </row>
    <row r="689" spans="1:4" x14ac:dyDescent="0.55000000000000004">
      <c r="A689" t="s">
        <v>946</v>
      </c>
      <c r="B689">
        <v>106.828764679104</v>
      </c>
      <c r="C689" s="72">
        <f t="shared" si="75"/>
        <v>1.8263477056610355</v>
      </c>
      <c r="D689" s="71">
        <v>1.8</v>
      </c>
    </row>
    <row r="690" spans="1:4" x14ac:dyDescent="0.55000000000000004">
      <c r="A690" t="s">
        <v>947</v>
      </c>
      <c r="B690">
        <v>107.03339605876501</v>
      </c>
      <c r="C690" s="72">
        <f t="shared" si="75"/>
        <v>1.8247405758913118</v>
      </c>
      <c r="D690" s="71">
        <v>1.8</v>
      </c>
    </row>
    <row r="691" spans="1:4" x14ac:dyDescent="0.55000000000000004">
      <c r="A691" t="s">
        <v>948</v>
      </c>
      <c r="B691">
        <v>107.382200440107</v>
      </c>
      <c r="C691" s="72">
        <f t="shared" si="75"/>
        <v>1.7658042455682619</v>
      </c>
      <c r="D691" s="71">
        <v>1.8</v>
      </c>
    </row>
    <row r="692" spans="1:4" x14ac:dyDescent="0.55000000000000004">
      <c r="A692" t="s">
        <v>949</v>
      </c>
      <c r="B692">
        <v>107.62846710657701</v>
      </c>
      <c r="C692" s="72">
        <f t="shared" si="75"/>
        <v>1.6676623973779101</v>
      </c>
      <c r="D692" s="71">
        <v>1.7</v>
      </c>
    </row>
    <row r="693" spans="1:4" x14ac:dyDescent="0.55000000000000004">
      <c r="A693" t="s">
        <v>950</v>
      </c>
      <c r="B693">
        <v>107.601763798072</v>
      </c>
      <c r="C693" s="72">
        <f t="shared" si="75"/>
        <v>1.7619727681609874</v>
      </c>
      <c r="D693" s="71">
        <v>1.8</v>
      </c>
    </row>
    <row r="694" spans="1:4" x14ac:dyDescent="0.55000000000000004">
      <c r="A694" t="s">
        <v>951</v>
      </c>
      <c r="B694">
        <v>107.669491117934</v>
      </c>
      <c r="C694" s="72">
        <f t="shared" si="75"/>
        <v>1.9306209743877645</v>
      </c>
      <c r="D694" s="71">
        <v>1.9</v>
      </c>
    </row>
    <row r="695" spans="1:4" x14ac:dyDescent="0.55000000000000004">
      <c r="A695" t="s">
        <v>952</v>
      </c>
      <c r="B695">
        <v>108.093929695073</v>
      </c>
      <c r="C695" s="72">
        <f t="shared" si="75"/>
        <v>1.5026728717627691</v>
      </c>
      <c r="D695" s="71">
        <v>1.5</v>
      </c>
    </row>
    <row r="696" spans="1:4" x14ac:dyDescent="0.55000000000000004">
      <c r="A696" t="s">
        <v>953</v>
      </c>
      <c r="B696">
        <v>108.28355024755599</v>
      </c>
      <c r="C696" s="72">
        <f t="shared" si="75"/>
        <v>1.6554834646851617</v>
      </c>
      <c r="D696" s="71">
        <v>1.7</v>
      </c>
    </row>
    <row r="697" spans="1:4" x14ac:dyDescent="0.55000000000000004">
      <c r="A697" t="s">
        <v>954</v>
      </c>
      <c r="B697">
        <v>108.34635298683401</v>
      </c>
      <c r="C697" s="72">
        <f t="shared" si="75"/>
        <v>1.704608675928057</v>
      </c>
      <c r="D697" s="71">
        <v>1.7</v>
      </c>
    </row>
    <row r="698" spans="1:4" x14ac:dyDescent="0.55000000000000004">
      <c r="A698" t="s">
        <v>955</v>
      </c>
      <c r="B698">
        <v>108.588028945773</v>
      </c>
      <c r="C698" s="72">
        <f t="shared" si="75"/>
        <v>1.6759960336680138</v>
      </c>
      <c r="D698" s="71">
        <v>1.7</v>
      </c>
    </row>
    <row r="699" spans="1:4" x14ac:dyDescent="0.55000000000000004">
      <c r="A699" t="s">
        <v>956</v>
      </c>
      <c r="B699">
        <v>108.593405002079</v>
      </c>
      <c r="C699" s="72">
        <f t="shared" si="75"/>
        <v>1.3531156127329638</v>
      </c>
      <c r="D699" s="71">
        <v>1.4</v>
      </c>
    </row>
    <row r="700" spans="1:4" x14ac:dyDescent="0.55000000000000004">
      <c r="A700" t="s">
        <v>957</v>
      </c>
      <c r="B700">
        <v>107.98695444995199</v>
      </c>
      <c r="C700" s="72">
        <f t="shared" si="75"/>
        <v>1.5890035343007867</v>
      </c>
      <c r="D700" s="71">
        <v>1.6</v>
      </c>
    </row>
    <row r="701" spans="1:4" x14ac:dyDescent="0.55000000000000004">
      <c r="A701" t="s">
        <v>958</v>
      </c>
      <c r="B701">
        <v>108.621175680845</v>
      </c>
      <c r="C701" s="72">
        <f t="shared" si="75"/>
        <v>1.6778355596688925</v>
      </c>
      <c r="D701" s="71">
        <v>1.7</v>
      </c>
    </row>
    <row r="702" spans="1:4" x14ac:dyDescent="0.55000000000000004">
      <c r="A702" t="s">
        <v>959</v>
      </c>
      <c r="B702">
        <v>108.754881119763</v>
      </c>
      <c r="C702" s="72">
        <f t="shared" si="75"/>
        <v>1.6083625526119221</v>
      </c>
      <c r="D702" s="71">
        <v>1.6</v>
      </c>
    </row>
    <row r="703" spans="1:4" x14ac:dyDescent="0.55000000000000004">
      <c r="A703" t="s">
        <v>960</v>
      </c>
      <c r="B703">
        <v>108.916508198397</v>
      </c>
      <c r="C703" s="72">
        <f t="shared" si="75"/>
        <v>1.4288287556053376</v>
      </c>
      <c r="D703" s="71">
        <v>1.4</v>
      </c>
    </row>
    <row r="704" spans="1:4" x14ac:dyDescent="0.55000000000000004">
      <c r="A704" t="s">
        <v>961</v>
      </c>
      <c r="B704">
        <v>108.926052663269</v>
      </c>
      <c r="C704" s="72">
        <f t="shared" si="75"/>
        <v>1.2056155695380113</v>
      </c>
      <c r="D704" s="71">
        <v>1.2</v>
      </c>
    </row>
    <row r="705" spans="1:4" x14ac:dyDescent="0.55000000000000004">
      <c r="A705" t="s">
        <v>962</v>
      </c>
      <c r="B705">
        <v>109.153195132679</v>
      </c>
      <c r="C705" s="72">
        <f t="shared" si="75"/>
        <v>1.4418270480384052</v>
      </c>
      <c r="D705" s="71">
        <v>1.4</v>
      </c>
    </row>
    <row r="706" spans="1:4" x14ac:dyDescent="0.55000000000000004">
      <c r="A706" t="s">
        <v>963</v>
      </c>
      <c r="B706">
        <v>109.631514113299</v>
      </c>
      <c r="C706" s="72">
        <f t="shared" si="75"/>
        <v>1.8222645755945166</v>
      </c>
      <c r="D706" s="71">
        <v>1.8</v>
      </c>
    </row>
    <row r="707" spans="1:4" x14ac:dyDescent="0.55000000000000004">
      <c r="A707" t="s">
        <v>964</v>
      </c>
      <c r="B707">
        <v>109.02093005940399</v>
      </c>
      <c r="C707" s="72">
        <f t="shared" si="75"/>
        <v>0.85758780992236439</v>
      </c>
      <c r="D707" s="71">
        <v>0.9</v>
      </c>
    </row>
    <row r="708" spans="1:4" x14ac:dyDescent="0.55000000000000004">
      <c r="A708" t="s">
        <v>965</v>
      </c>
      <c r="B708">
        <v>109.659133306698</v>
      </c>
      <c r="C708" s="72">
        <f t="shared" si="75"/>
        <v>1.2703527507153041</v>
      </c>
      <c r="D708" s="71">
        <v>1.3</v>
      </c>
    </row>
    <row r="709" spans="1:4" x14ac:dyDescent="0.55000000000000004">
      <c r="A709" t="s">
        <v>966</v>
      </c>
      <c r="B709">
        <v>109.922354855126</v>
      </c>
      <c r="C709" s="72">
        <f t="shared" si="75"/>
        <v>1.4545961399212928</v>
      </c>
      <c r="D709" s="71">
        <v>1.5</v>
      </c>
    </row>
    <row r="710" spans="1:4" x14ac:dyDescent="0.55000000000000004">
      <c r="A710" t="s">
        <v>967</v>
      </c>
      <c r="B710">
        <v>109.791533822155</v>
      </c>
      <c r="C710" s="72">
        <f t="shared" si="75"/>
        <v>1.1083218731072151</v>
      </c>
      <c r="D710" s="71">
        <v>1.1000000000000001</v>
      </c>
    </row>
    <row r="711" spans="1:4" x14ac:dyDescent="0.55000000000000004">
      <c r="A711" t="s">
        <v>968</v>
      </c>
      <c r="B711">
        <v>110.119019168531</v>
      </c>
      <c r="C711" s="72">
        <f t="shared" si="75"/>
        <v>1.4048865733815035</v>
      </c>
      <c r="D711" s="71">
        <v>1.4</v>
      </c>
    </row>
    <row r="712" spans="1:4" x14ac:dyDescent="0.55000000000000004">
      <c r="A712" t="s">
        <v>969</v>
      </c>
      <c r="B712">
        <v>109.534360212499</v>
      </c>
      <c r="C712" s="72">
        <f t="shared" si="75"/>
        <v>1.4329562033015435</v>
      </c>
      <c r="D712" s="71">
        <v>1.4</v>
      </c>
    </row>
    <row r="713" spans="1:4" x14ac:dyDescent="0.55000000000000004">
      <c r="A713" t="s">
        <v>970</v>
      </c>
      <c r="B713">
        <v>109.569641308776</v>
      </c>
      <c r="C713" s="72">
        <f t="shared" ref="C713:C759" si="76">100*B713/B701-100</f>
        <v>0.87318667100218761</v>
      </c>
      <c r="D713" s="71">
        <v>0.9</v>
      </c>
    </row>
    <row r="714" spans="1:4" x14ac:dyDescent="0.55000000000000004">
      <c r="A714" t="s">
        <v>971</v>
      </c>
      <c r="B714">
        <v>109.968118637285</v>
      </c>
      <c r="C714" s="72">
        <f t="shared" si="76"/>
        <v>1.1155706346513057</v>
      </c>
      <c r="D714" s="71">
        <v>1.1000000000000001</v>
      </c>
    </row>
    <row r="715" spans="1:4" x14ac:dyDescent="0.55000000000000004">
      <c r="A715" t="s">
        <v>972</v>
      </c>
      <c r="B715">
        <v>110.278563649955</v>
      </c>
      <c r="C715" s="72">
        <f t="shared" si="76"/>
        <v>1.2505500535115743</v>
      </c>
      <c r="D715" s="71">
        <v>1.3</v>
      </c>
    </row>
    <row r="716" spans="1:4" x14ac:dyDescent="0.55000000000000004">
      <c r="A716" t="s">
        <v>973</v>
      </c>
      <c r="B716">
        <v>111.10719753092</v>
      </c>
      <c r="C716" s="72">
        <f t="shared" si="76"/>
        <v>2.0024088033316758</v>
      </c>
      <c r="D716" s="71">
        <v>2</v>
      </c>
    </row>
    <row r="717" spans="1:4" x14ac:dyDescent="0.55000000000000004">
      <c r="A717" t="s">
        <v>974</v>
      </c>
      <c r="B717">
        <v>111.678332180327</v>
      </c>
      <c r="C717" s="72">
        <f t="shared" si="76"/>
        <v>2.313388118944772</v>
      </c>
      <c r="D717" s="71">
        <v>2.2999999999999998</v>
      </c>
    </row>
    <row r="718" spans="1:4" x14ac:dyDescent="0.55000000000000004">
      <c r="A718" t="s">
        <v>975</v>
      </c>
      <c r="B718">
        <v>111.653361278136</v>
      </c>
      <c r="C718" s="72">
        <f t="shared" si="76"/>
        <v>1.8442207801194002</v>
      </c>
      <c r="D718" s="71">
        <v>1.8</v>
      </c>
    </row>
    <row r="719" spans="1:4" x14ac:dyDescent="0.55000000000000004">
      <c r="A719" t="s">
        <v>976</v>
      </c>
      <c r="B719">
        <v>112.41942880453</v>
      </c>
      <c r="C719" s="72">
        <f t="shared" si="76"/>
        <v>3.1172901783852041</v>
      </c>
      <c r="D719" s="71">
        <v>3.1</v>
      </c>
    </row>
    <row r="720" spans="1:4" x14ac:dyDescent="0.55000000000000004">
      <c r="A720" t="s">
        <v>977</v>
      </c>
      <c r="B720">
        <v>112.836483820559</v>
      </c>
      <c r="C720" s="72">
        <f t="shared" si="76"/>
        <v>2.8974791410894056</v>
      </c>
      <c r="D720" s="71">
        <v>2.9</v>
      </c>
    </row>
    <row r="721" spans="1:4" x14ac:dyDescent="0.55000000000000004">
      <c r="A721" t="s">
        <v>978</v>
      </c>
      <c r="B721">
        <v>113.637214253739</v>
      </c>
      <c r="C721" s="72">
        <f t="shared" si="76"/>
        <v>3.3795303998982433</v>
      </c>
      <c r="D721" s="71">
        <v>3.4</v>
      </c>
    </row>
    <row r="722" spans="1:4" x14ac:dyDescent="0.55000000000000004">
      <c r="A722" t="s">
        <v>979</v>
      </c>
      <c r="B722">
        <v>114.153695842978</v>
      </c>
      <c r="C722" s="72">
        <f t="shared" si="76"/>
        <v>3.9731315056487091</v>
      </c>
      <c r="D722" s="71">
        <v>4</v>
      </c>
    </row>
    <row r="723" spans="1:4" x14ac:dyDescent="0.55000000000000004">
      <c r="A723" t="s">
        <v>980</v>
      </c>
      <c r="B723">
        <v>114.734491473408</v>
      </c>
      <c r="C723" s="72">
        <f t="shared" si="76"/>
        <v>4.1913489056901909</v>
      </c>
      <c r="D723" s="71">
        <v>4.2</v>
      </c>
    </row>
    <row r="724" spans="1:4" x14ac:dyDescent="0.55000000000000004">
      <c r="A724" t="s">
        <v>981</v>
      </c>
      <c r="B724">
        <v>114.32342018717701</v>
      </c>
      <c r="C724" s="72">
        <f t="shared" si="76"/>
        <v>4.3721987925862891</v>
      </c>
      <c r="D724" s="71">
        <v>4.4000000000000004</v>
      </c>
    </row>
    <row r="725" spans="1:4" x14ac:dyDescent="0.55000000000000004">
      <c r="A725" t="s">
        <v>982</v>
      </c>
      <c r="B725">
        <v>115.258376889441</v>
      </c>
      <c r="C725" s="72">
        <f t="shared" si="76"/>
        <v>5.1918903016517817</v>
      </c>
      <c r="D725" s="71">
        <v>5.2</v>
      </c>
    </row>
    <row r="726" spans="1:4" x14ac:dyDescent="0.55000000000000004">
      <c r="A726" t="s">
        <v>983</v>
      </c>
      <c r="B726">
        <v>116.247757064179</v>
      </c>
      <c r="C726" s="72">
        <f t="shared" si="76"/>
        <v>5.7104172597573921</v>
      </c>
      <c r="D726" s="71">
        <v>5.7</v>
      </c>
    </row>
    <row r="727" spans="1:4" x14ac:dyDescent="0.55000000000000004">
      <c r="A727" t="s">
        <v>984</v>
      </c>
      <c r="B727">
        <v>117.103352967058</v>
      </c>
      <c r="C727" s="72">
        <f t="shared" si="76"/>
        <v>6.188681726728106</v>
      </c>
      <c r="D727" s="71">
        <v>6.2</v>
      </c>
    </row>
    <row r="728" spans="1:4" x14ac:dyDescent="0.55000000000000004">
      <c r="A728" t="s">
        <v>985</v>
      </c>
      <c r="B728">
        <v>117.668506131705</v>
      </c>
      <c r="C728" s="72">
        <f t="shared" si="76"/>
        <v>5.9053857415124185</v>
      </c>
      <c r="D728" s="71">
        <v>5.9</v>
      </c>
    </row>
    <row r="729" spans="1:4" x14ac:dyDescent="0.55000000000000004">
      <c r="A729" t="s">
        <v>986</v>
      </c>
      <c r="B729">
        <v>118.174073974867</v>
      </c>
      <c r="C729" s="72">
        <f t="shared" si="76"/>
        <v>5.8164745727499962</v>
      </c>
      <c r="D729" s="71">
        <v>5.8</v>
      </c>
    </row>
    <row r="730" spans="1:4" x14ac:dyDescent="0.55000000000000004">
      <c r="A730" t="s">
        <v>987</v>
      </c>
      <c r="B730">
        <v>118.53037221477599</v>
      </c>
      <c r="C730" s="72">
        <f t="shared" si="76"/>
        <v>6.1592511483007684</v>
      </c>
      <c r="D730" s="71">
        <v>6.2</v>
      </c>
    </row>
    <row r="731" spans="1:4" x14ac:dyDescent="0.55000000000000004">
      <c r="A731" t="s">
        <v>988</v>
      </c>
      <c r="B731">
        <v>119.45694372321501</v>
      </c>
      <c r="C731" s="72">
        <f t="shared" si="76"/>
        <v>6.2600521933993605</v>
      </c>
      <c r="D731" s="71">
        <v>6.3</v>
      </c>
    </row>
    <row r="732" spans="1:4" x14ac:dyDescent="0.55000000000000004">
      <c r="A732" t="s">
        <v>989</v>
      </c>
      <c r="B732">
        <v>120.210465256075</v>
      </c>
      <c r="C732" s="72">
        <f t="shared" si="76"/>
        <v>6.5351038829273165</v>
      </c>
      <c r="D732" s="71">
        <v>6.5</v>
      </c>
    </row>
    <row r="733" spans="1:4" x14ac:dyDescent="0.55000000000000004">
      <c r="A733" t="s">
        <v>990</v>
      </c>
      <c r="B733">
        <v>121.012247045574</v>
      </c>
      <c r="C733" s="72">
        <f t="shared" si="76"/>
        <v>6.4899802765028909</v>
      </c>
      <c r="D733" s="71">
        <v>6.5</v>
      </c>
    </row>
    <row r="734" spans="1:4" x14ac:dyDescent="0.55000000000000004">
      <c r="A734" t="s">
        <v>991</v>
      </c>
      <c r="B734">
        <v>121.358998659368</v>
      </c>
      <c r="C734" s="72">
        <f t="shared" si="76"/>
        <v>6.3119312635318607</v>
      </c>
      <c r="D734" s="71">
        <v>6.3</v>
      </c>
    </row>
    <row r="735" spans="1:4" x14ac:dyDescent="0.55000000000000004">
      <c r="A735" t="s">
        <v>992</v>
      </c>
      <c r="B735">
        <v>122.02056011681999</v>
      </c>
      <c r="C735" s="72">
        <f t="shared" si="76"/>
        <v>6.3503734141713579</v>
      </c>
      <c r="D735" s="71">
        <v>6.3</v>
      </c>
    </row>
    <row r="736" spans="1:4" x14ac:dyDescent="0.55000000000000004">
      <c r="A736" t="s">
        <v>993</v>
      </c>
      <c r="B736">
        <v>120.952166941542</v>
      </c>
      <c r="C736" s="72">
        <f t="shared" si="76"/>
        <v>5.798240416103738</v>
      </c>
      <c r="D736" s="71">
        <v>5.8</v>
      </c>
    </row>
    <row r="737" spans="1:4" x14ac:dyDescent="0.55000000000000004">
      <c r="A737" t="s">
        <v>994</v>
      </c>
      <c r="B737">
        <v>122.392638346475</v>
      </c>
      <c r="C737" s="72">
        <f t="shared" si="76"/>
        <v>6.1897986502771829</v>
      </c>
      <c r="D737" s="71">
        <v>6.2</v>
      </c>
    </row>
    <row r="738" spans="1:4" x14ac:dyDescent="0.55000000000000004">
      <c r="A738" t="s">
        <v>995</v>
      </c>
      <c r="B738">
        <v>123.432860600232</v>
      </c>
      <c r="C738" s="72">
        <f t="shared" si="76"/>
        <v>6.1808534783911426</v>
      </c>
      <c r="D738" s="71">
        <v>6.2</v>
      </c>
    </row>
    <row r="739" spans="1:4" x14ac:dyDescent="0.55000000000000004">
      <c r="A739" t="s">
        <v>996</v>
      </c>
      <c r="B739">
        <v>125.027251580597</v>
      </c>
      <c r="C739" s="72">
        <f t="shared" si="76"/>
        <v>6.7665855953484595</v>
      </c>
      <c r="D739" s="71">
        <v>6.8</v>
      </c>
    </row>
    <row r="740" spans="1:4" x14ac:dyDescent="0.55000000000000004">
      <c r="A740" t="s">
        <v>997</v>
      </c>
      <c r="B740">
        <v>126.044669295726</v>
      </c>
      <c r="C740" s="72">
        <f t="shared" si="76"/>
        <v>7.1184409825392549</v>
      </c>
      <c r="D740" s="71">
        <v>7.1</v>
      </c>
    </row>
    <row r="741" spans="1:4" x14ac:dyDescent="0.55000000000000004">
      <c r="A741" t="s">
        <v>998</v>
      </c>
      <c r="B741">
        <v>126.303429237408</v>
      </c>
      <c r="C741" s="72">
        <f t="shared" si="76"/>
        <v>6.8791359975200095</v>
      </c>
      <c r="D741" s="71">
        <v>6.9</v>
      </c>
    </row>
    <row r="742" spans="1:4" x14ac:dyDescent="0.55000000000000004">
      <c r="A742" t="s">
        <v>999</v>
      </c>
      <c r="B742">
        <v>126.702134062901</v>
      </c>
      <c r="C742" s="72">
        <f t="shared" si="76"/>
        <v>6.8942345286133389</v>
      </c>
      <c r="D742" s="71">
        <v>6.9</v>
      </c>
    </row>
    <row r="743" spans="1:4" x14ac:dyDescent="0.55000000000000004">
      <c r="A743" t="s">
        <v>1000</v>
      </c>
      <c r="B743">
        <v>126.887728769627</v>
      </c>
      <c r="C743" s="72">
        <f t="shared" si="76"/>
        <v>6.220471422430947</v>
      </c>
      <c r="D743" s="71">
        <v>6.2</v>
      </c>
    </row>
    <row r="744" spans="1:4" x14ac:dyDescent="0.55000000000000004">
      <c r="A744" t="s">
        <v>1001</v>
      </c>
      <c r="B744">
        <v>127.489276110479</v>
      </c>
      <c r="C744" s="72">
        <f t="shared" si="76"/>
        <v>6.0550558879366463</v>
      </c>
      <c r="D744" s="71">
        <v>6.1</v>
      </c>
    </row>
    <row r="745" spans="1:4" x14ac:dyDescent="0.55000000000000004">
      <c r="A745" t="s">
        <v>1002</v>
      </c>
      <c r="B745">
        <v>127.853913147808</v>
      </c>
      <c r="C745" s="72">
        <f t="shared" si="76"/>
        <v>5.653697265581215</v>
      </c>
      <c r="D745" s="71">
        <v>5.7</v>
      </c>
    </row>
    <row r="746" spans="1:4" x14ac:dyDescent="0.55000000000000004">
      <c r="A746" t="s">
        <v>1003</v>
      </c>
      <c r="B746">
        <v>127.524696933184</v>
      </c>
      <c r="C746" s="72">
        <f t="shared" si="76"/>
        <v>5.0805447819505929</v>
      </c>
      <c r="D746" s="71">
        <v>5.0999999999999996</v>
      </c>
    </row>
    <row r="747" spans="1:4" x14ac:dyDescent="0.55000000000000004">
      <c r="A747" t="s">
        <v>1004</v>
      </c>
      <c r="B747">
        <v>128.28062680067299</v>
      </c>
      <c r="C747" s="72">
        <f t="shared" si="76"/>
        <v>5.1303376069243996</v>
      </c>
      <c r="D747" s="71">
        <v>5.0999999999999996</v>
      </c>
    </row>
    <row r="748" spans="1:4" x14ac:dyDescent="0.55000000000000004">
      <c r="A748" t="s">
        <v>1005</v>
      </c>
      <c r="B748">
        <v>127.041589387464</v>
      </c>
      <c r="C748" s="72">
        <f t="shared" si="76"/>
        <v>5.0345707728122875</v>
      </c>
      <c r="D748" s="71">
        <v>5.0999999999999996</v>
      </c>
    </row>
    <row r="749" spans="1:4" x14ac:dyDescent="0.55000000000000004">
      <c r="A749" t="s">
        <v>1006</v>
      </c>
      <c r="B749">
        <v>127.851170034408</v>
      </c>
      <c r="C749" s="72">
        <f t="shared" si="76"/>
        <v>4.4598529467766923</v>
      </c>
      <c r="D749" s="71">
        <v>4.5</v>
      </c>
    </row>
    <row r="750" spans="1:4" x14ac:dyDescent="0.55000000000000004">
      <c r="A750" t="s">
        <v>1007</v>
      </c>
      <c r="B750">
        <v>128.640801547319</v>
      </c>
      <c r="C750" s="72">
        <f t="shared" si="76"/>
        <v>4.2192499807277528</v>
      </c>
      <c r="D750" s="71">
        <v>4.2</v>
      </c>
    </row>
    <row r="751" spans="1:4" x14ac:dyDescent="0.55000000000000004">
      <c r="A751" t="s">
        <v>1008</v>
      </c>
      <c r="B751">
        <v>129.82386158425899</v>
      </c>
      <c r="C751" s="72">
        <f t="shared" si="76"/>
        <v>3.8364516079679873</v>
      </c>
      <c r="D751" s="71">
        <v>3.9</v>
      </c>
    </row>
    <row r="752" spans="1:4" x14ac:dyDescent="0.55000000000000004">
      <c r="A752" t="s">
        <v>1009</v>
      </c>
      <c r="B752">
        <v>130.41413960534601</v>
      </c>
      <c r="C752" s="72">
        <f t="shared" si="76"/>
        <v>3.4666046045694827</v>
      </c>
      <c r="D752" s="71">
        <v>3.5</v>
      </c>
    </row>
    <row r="753" spans="1:4" x14ac:dyDescent="0.55000000000000004">
      <c r="A753" t="s">
        <v>1010</v>
      </c>
      <c r="B753">
        <v>130.72656807876601</v>
      </c>
      <c r="C753" s="72">
        <f t="shared" si="76"/>
        <v>3.5019942594306031</v>
      </c>
      <c r="D753" s="71">
        <v>3.5</v>
      </c>
    </row>
    <row r="754" spans="1:4" x14ac:dyDescent="0.55000000000000004">
      <c r="A754" t="s">
        <v>1011</v>
      </c>
      <c r="B754">
        <v>130.84373925499401</v>
      </c>
      <c r="C754" s="72">
        <f t="shared" si="76"/>
        <v>3.268773034270211</v>
      </c>
      <c r="D754" s="71">
        <v>3.3</v>
      </c>
    </row>
    <row r="755" spans="1:4" x14ac:dyDescent="0.55000000000000004">
      <c r="A755" t="s">
        <v>1012</v>
      </c>
      <c r="B755">
        <v>131.41930710404301</v>
      </c>
      <c r="C755" s="72">
        <f t="shared" si="76"/>
        <v>3.5713290625946854</v>
      </c>
      <c r="D755" s="71">
        <v>3.6</v>
      </c>
    </row>
    <row r="756" spans="1:4" x14ac:dyDescent="0.55000000000000004">
      <c r="A756" t="s">
        <v>1013</v>
      </c>
      <c r="B756">
        <v>131.497430594387</v>
      </c>
      <c r="C756" s="72">
        <f t="shared" si="76"/>
        <v>3.1439150069647042</v>
      </c>
      <c r="D756" s="71">
        <v>3.2</v>
      </c>
    </row>
    <row r="757" spans="1:4" x14ac:dyDescent="0.55000000000000004">
      <c r="A757" t="s">
        <v>1014</v>
      </c>
      <c r="B757">
        <v>132.059643572184</v>
      </c>
      <c r="C757" s="72">
        <f t="shared" si="76"/>
        <v>3.2894811905474342</v>
      </c>
      <c r="D757" s="71">
        <v>3.3</v>
      </c>
    </row>
    <row r="758" spans="1:4" x14ac:dyDescent="0.55000000000000004">
      <c r="A758" t="s">
        <v>1015</v>
      </c>
      <c r="B758">
        <v>132.00470683302001</v>
      </c>
      <c r="C758" s="72">
        <f t="shared" si="76"/>
        <v>3.5130527714041762</v>
      </c>
      <c r="D758" s="71">
        <v>3.5</v>
      </c>
    </row>
    <row r="759" spans="1:4" x14ac:dyDescent="0.55000000000000004">
      <c r="A759" t="s">
        <v>1016</v>
      </c>
      <c r="B759">
        <v>132.37298780859101</v>
      </c>
      <c r="C759" s="72">
        <f t="shared" si="76"/>
        <v>3.1901629341715534</v>
      </c>
      <c r="D759" s="71">
        <v>3.2</v>
      </c>
    </row>
    <row r="760" spans="1:4" x14ac:dyDescent="0.55000000000000004">
      <c r="C760" s="72"/>
    </row>
    <row r="761" spans="1:4" x14ac:dyDescent="0.55000000000000004">
      <c r="C761" s="72"/>
    </row>
  </sheetData>
  <mergeCells count="1">
    <mergeCell ref="B2:C2"/>
  </mergeCells>
  <hyperlinks>
    <hyperlink ref="D3" r:id="rId1" xr:uid="{188C0E1F-7BAD-4DAD-809F-CC7425CC2900}"/>
    <hyperlink ref="A1" location="'Cover page'!A1" display="'Cover page'!A1" xr:uid="{E82634FC-B57D-4A39-9039-9865E6AD78A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Data Appendix Spreadsheet</vt:lpstr>
      <vt:lpstr>A1. Public Sector Borrowing</vt:lpstr>
      <vt:lpstr>A2. Public Sector Net Debt</vt:lpstr>
      <vt:lpstr>A3. Debt decomposition</vt:lpstr>
      <vt:lpstr>A4. Adjustments to PSND</vt:lpstr>
      <vt:lpstr>A5. Updated Grilli-Yang indices</vt:lpstr>
      <vt:lpstr>Q1. Inflation expectations data</vt:lpstr>
      <vt:lpstr>M1. Core inflation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Bank of England Staff Working Paper No. 1,135</dc:title>
  <dc:subject>‘Muddling through or tunnelling through?’ UK monetary and fiscal exceptionalism and the Great Inflation</dc:subject>
  <dc:creator>Michael Bordo, Oliver Bush and Ryland Thomas</dc:creator>
  <cp:lastModifiedBy>Martyn, Helen</cp:lastModifiedBy>
  <dcterms:created xsi:type="dcterms:W3CDTF">2025-04-01T22:45:54Z</dcterms:created>
  <dcterms:modified xsi:type="dcterms:W3CDTF">2025-07-09T09:54:04Z</dcterms:modified>
</cp:coreProperties>
</file>